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0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  <sheet name="дод.6" sheetId="6" r:id="rId6"/>
  </sheets>
  <definedNames>
    <definedName name="__DdeLink__3909_167458546" localSheetId="4">'дод.5'!$F$34</definedName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Titles" localSheetId="4">'дод.5'!$6:$10</definedName>
    <definedName name="_xlnm.Print_Area" localSheetId="0">'дод.1'!$A$1:$F$104</definedName>
    <definedName name="_xlnm.Print_Area" localSheetId="1">'Дод.2'!$A$1:$F$34</definedName>
    <definedName name="_xlnm.Print_Area" localSheetId="2">'дод.3'!$B$1:$R$92</definedName>
    <definedName name="_xlnm.Print_Area" localSheetId="3">'дод.4 '!$A$1:$AH$18</definedName>
    <definedName name="_xlnm.Print_Area" localSheetId="4">'дод.5'!$A$1:$K$41</definedName>
  </definedNames>
  <calcPr fullCalcOnLoad="1"/>
</workbook>
</file>

<file path=xl/sharedStrings.xml><?xml version="1.0" encoding="utf-8"?>
<sst xmlns="http://schemas.openxmlformats.org/spreadsheetml/2006/main" count="630" uniqueCount="427">
  <si>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</si>
  <si>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</si>
  <si>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</si>
  <si>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</si>
  <si>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</si>
  <si>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</si>
  <si>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</si>
  <si>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</si>
  <si>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</si>
  <si>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</si>
  <si>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</si>
  <si>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</si>
  <si>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</si>
  <si>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</si>
  <si>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</si>
  <si>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</si>
  <si>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</si>
  <si>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</si>
  <si>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</si>
  <si>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</si>
  <si>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</si>
  <si>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</si>
  <si>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</si>
  <si>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</si>
  <si>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010116</t>
  </si>
  <si>
    <t>250404</t>
  </si>
  <si>
    <t>070101</t>
  </si>
  <si>
    <t>070401</t>
  </si>
  <si>
    <t>070802</t>
  </si>
  <si>
    <t>070804</t>
  </si>
  <si>
    <t>080800</t>
  </si>
  <si>
    <t>090203</t>
  </si>
  <si>
    <t>090214</t>
  </si>
  <si>
    <t>091205</t>
  </si>
  <si>
    <t>170302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</si>
  <si>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</si>
  <si>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</si>
  <si>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</si>
  <si>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</si>
  <si>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</si>
  <si>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</si>
  <si>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</si>
  <si>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</si>
  <si>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</si>
  <si>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</si>
  <si>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</si>
  <si>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</si>
  <si>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</si>
  <si>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</si>
  <si>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</si>
  <si>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</si>
  <si>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</si>
  <si>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</si>
  <si>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</si>
  <si>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</si>
  <si>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</si>
  <si>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</si>
  <si>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</si>
  <si>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</si>
  <si>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</si>
  <si>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</si>
  <si>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</si>
  <si>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</si>
  <si>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</si>
  <si>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</si>
  <si>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</si>
  <si>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</si>
  <si>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</si>
  <si>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</si>
  <si>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</si>
  <si>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</si>
  <si>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</si>
  <si>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</si>
  <si>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</si>
  <si>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</si>
  <si>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</si>
  <si>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</si>
  <si>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</si>
  <si>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</si>
  <si>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</si>
  <si>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</si>
  <si>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</si>
  <si>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</si>
  <si>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</si>
  <si>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</si>
  <si>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</si>
  <si>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</si>
  <si>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</si>
  <si>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</si>
  <si>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</si>
  <si>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</si>
  <si>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</si>
  <si>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</si>
  <si>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</si>
  <si>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</si>
  <si>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</si>
  <si>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</si>
  <si>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</si>
  <si>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</si>
  <si>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</si>
  <si>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</si>
  <si>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</si>
  <si>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</si>
  <si>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</si>
  <si>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</si>
  <si>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</si>
  <si>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</si>
  <si>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</si>
  <si>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</si>
  <si>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</si>
  <si>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</si>
  <si>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</si>
  <si>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</si>
  <si>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</si>
  <si>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</si>
  <si>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</si>
  <si>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</si>
  <si>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</si>
  <si>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</si>
  <si>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</si>
  <si>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</si>
  <si>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</si>
  <si>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</si>
  <si>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</si>
  <si>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</si>
  <si>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</si>
  <si>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</si>
  <si>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</si>
  <si>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</si>
  <si>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</si>
  <si>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</si>
  <si>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</si>
  <si>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</si>
  <si>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</si>
  <si>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</si>
  <si>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</si>
  <si>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</si>
  <si>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</si>
  <si>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</si>
  <si>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</si>
  <si>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</si>
  <si>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</si>
  <si>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</si>
  <si>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</si>
  <si>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</si>
  <si>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</si>
  <si>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</si>
  <si>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</si>
  <si>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</si>
  <si>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</si>
  <si>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</si>
  <si>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</si>
  <si>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</si>
  <si>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</si>
  <si>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</si>
  <si>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</si>
  <si>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</si>
  <si>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</si>
  <si>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</si>
  <si>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</si>
  <si>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</si>
  <si>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</si>
  <si>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</si>
  <si>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</si>
  <si>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</si>
  <si>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Інші заходи та закдади молодіжної політики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</si>
  <si>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</si>
  <si>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</si>
  <si>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</si>
  <si>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</si>
  <si>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</si>
  <si>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</si>
  <si>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</si>
  <si>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</si>
  <si>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</si>
  <si>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</si>
  <si>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</si>
  <si>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</si>
  <si>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</si>
  <si>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</si>
  <si>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</si>
  <si>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</si>
  <si>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</si>
  <si>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</si>
  <si>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Інша субвенція з місцевого бюджету на співфінансування проекту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</t>
  </si>
  <si>
    <t>0150</t>
  </si>
  <si>
    <t>0210150</t>
  </si>
  <si>
    <t>0210180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</si>
  <si>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</si>
  <si>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</si>
  <si>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</si>
  <si>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</si>
  <si>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</si>
  <si>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</si>
  <si>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</si>
  <si>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</si>
  <si>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</si>
  <si>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</si>
  <si>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0211160</t>
  </si>
  <si>
    <t>0212111</t>
  </si>
  <si>
    <t>0213031</t>
  </si>
  <si>
    <t>0212110</t>
  </si>
  <si>
    <t>0213032</t>
  </si>
  <si>
    <t>0213035</t>
  </si>
  <si>
    <t>0213105</t>
  </si>
  <si>
    <t>0213133</t>
  </si>
  <si>
    <t>0214030</t>
  </si>
  <si>
    <t>0214040</t>
  </si>
  <si>
    <t>0214060</t>
  </si>
  <si>
    <t>0214082</t>
  </si>
  <si>
    <t>0215031</t>
  </si>
  <si>
    <t>0215062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</si>
  <si>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</si>
  <si>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</si>
  <si>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</si>
  <si>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</si>
  <si>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</si>
  <si>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</si>
  <si>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Керівництво і управління у відповідній сфері у містах (місті Києві), селищах, селах, об’єднаних територіальних громадах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</si>
  <si>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</si>
  <si>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</si>
  <si>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</si>
  <si>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</si>
  <si>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</si>
  <si>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</si>
  <si>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</si>
  <si>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</si>
  <si>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</si>
  <si>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</si>
  <si>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</si>
  <si>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</si>
  <si>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</si>
  <si>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</si>
  <si>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</si>
  <si>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Розподіл видатків бюджету Попаснянської міської територіальної громади на 2021 рік</t>
  </si>
  <si>
    <t>Доходи Попаснянської міської територіальної громади на 2021 рік</t>
  </si>
  <si>
    <t xml:space="preserve"> Фінансування Попаснянської міської територіальної громади на 2021 рік</t>
  </si>
  <si>
    <t>Перелік  заходів Попаснянської міської територіальної громади на 2021 рік</t>
  </si>
  <si>
    <t>0217321</t>
  </si>
  <si>
    <t>0443</t>
  </si>
  <si>
    <t>Будівництво освітніх установ та закладів</t>
  </si>
  <si>
    <t>0212144</t>
  </si>
  <si>
    <t>2144</t>
  </si>
  <si>
    <t>Централізовані заходи з лікування хворих на цукровий та нецукровий діабет</t>
  </si>
  <si>
    <t>1031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</si>
  <si>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</si>
  <si>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</si>
  <si>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</si>
  <si>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Виконавчий комітет Попаснянської міської ради</t>
  </si>
  <si>
    <t>208100</t>
  </si>
  <si>
    <t>602100</t>
  </si>
  <si>
    <t>На початок року</t>
  </si>
  <si>
    <t>3</t>
  </si>
  <si>
    <t>1</t>
  </si>
  <si>
    <t>Загальна вартість будівництва, тис.грн.</t>
  </si>
  <si>
    <t>Загальна тривалість будівницт-ва (рік початку і рік завершен-ня)</t>
  </si>
  <si>
    <t>Найменування об’єкта будівництва/вид будівельних робіт, у тому числі проєктні роботи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</si>
  <si>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</si>
  <si>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бюдже-тів</t>
  </si>
  <si>
    <t>Код програмної класифікації видатків та кредитування місцевих бюджетів</t>
  </si>
  <si>
    <t>2021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</si>
  <si>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</si>
  <si>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Розподіл коштів бюджету розвитку на здійснення заходів на будівництво,
реконструкцію і реставрацію, капітальний ремонт об'єктів виробничої, комунікаційної та соціальної інфраструктури за об'єктами у 2021 році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</si>
  <si>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</si>
  <si>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</si>
  <si>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</si>
  <si>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</si>
  <si>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</si>
  <si>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</si>
  <si>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</si>
  <si>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</si>
  <si>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</si>
  <si>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
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</si>
  <si>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</si>
  <si>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
(3220)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</si>
  <si>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
(2620)</t>
  </si>
  <si>
    <t xml:space="preserve"> Субвенція з місцевого бюджету на здійснення підтримки  окремих закладів та заходів у системі охорони здоров’я за рахунок відповідної субвенції з державного бюджету ( лікування хворих на цукровий діабет інсуліном та нецукровий діабет десмопресином)
(2620)</t>
  </si>
  <si>
    <t>Трансферти іншим бюджетам</t>
  </si>
  <si>
    <t xml:space="preserve"> Рівень виконання робіт на початок бюджетного періоду, % </t>
  </si>
  <si>
    <t xml:space="preserve"> Рівень готовності об’єкта на кінець бюджетного періоду, % </t>
  </si>
  <si>
    <t>Обсяг видатків бюджету розвитку, які спрямовуються на будівництво об’єкта у бюджетному періоді, тис.грн.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</si>
  <si>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</si>
  <si>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</si>
  <si>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</si>
  <si>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</si>
  <si>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</si>
  <si>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</si>
  <si>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</si>
  <si>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 xml:space="preserve"> Фінансовий відділ Попаснянської міської ради</t>
  </si>
  <si>
    <t>0212152</t>
  </si>
  <si>
    <t>081002</t>
  </si>
  <si>
    <t>Інші програми  та заходи у сфері охорони здоров"я</t>
  </si>
  <si>
    <t>0216011</t>
  </si>
  <si>
    <t>6011</t>
  </si>
  <si>
    <t>Експлуатація та технічне обслуговування житлового фонду</t>
  </si>
  <si>
    <t>7958,993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</si>
  <si>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</si>
  <si>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4
до розпорядження керівника Попаснянської міської військово-цивільної адміністрації
від          .        .  2021 №</t>
  </si>
  <si>
    <t>Додаток 5
до розпорядження керівника Попаснянської міської військово-цивільної адміністрації
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</si>
  <si>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</si>
  <si>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</si>
  <si>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</si>
  <si>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</si>
  <si>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0211210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</si>
  <si>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</si>
  <si>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0215012</t>
  </si>
  <si>
    <t>Проведення навчально-тренувальних зборів і змагань з неолімпійських видів спорту</t>
  </si>
  <si>
    <t>0215061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</si>
  <si>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</si>
  <si>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</si>
  <si>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</si>
  <si>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0217130</t>
  </si>
  <si>
    <t>0421</t>
  </si>
  <si>
    <t>Здійснення заходів із землеустрою</t>
  </si>
  <si>
    <t>0217310</t>
  </si>
  <si>
    <t>Будівництво об‘єктів житлово- комунального господарства</t>
  </si>
  <si>
    <t>0217322</t>
  </si>
  <si>
    <t>Будівництво медичних установ та закладів</t>
  </si>
  <si>
    <t>0217330</t>
  </si>
  <si>
    <t>Будівництво інших об‘єктів комунальної власності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</si>
  <si>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</si>
  <si>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</si>
  <si>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</si>
  <si>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</si>
  <si>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0215011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</si>
  <si>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</si>
  <si>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</si>
  <si>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</si>
  <si>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</si>
  <si>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Розробка проєктно-кошторисної документації з проведенням її експертизи щодо об’єкту: «Будівництво індустріального парку «Східний регіон» за адресою: Луганська область, м.Попасна»</t>
  </si>
  <si>
    <t xml:space="preserve">Капітальний ремонт приміщень адмінбудівлі Попаснянскьої міської  військово-цівільної адміністрації Северодонецького району Луганської області за адресою: Луганська область, м.Попасна вул. Мічуріна 1 </t>
  </si>
  <si>
    <t xml:space="preserve">Капітальний ремонт існуючих заповнень віконних прорізів в житловому будинку по вул. Первомайська  48 м. Попасна Луганської області  </t>
  </si>
  <si>
    <t xml:space="preserve">Капітальний ремонт головного корпусу (II поверх, центральний вхід) Комунального некомерційного підприємства "Попаснянська Центральна районна лікарня Попаснянської районної ради Луганської області" за адресою: м.Попасна, вул. Сонячна, 35А (додаткові роботи) </t>
  </si>
  <si>
    <t>'Інші заходи, пов`язані з економічною діяльністю</t>
  </si>
  <si>
    <t xml:space="preserve">Розробка стратегічної екологічної оцінки Генерального плану м. Попасна Луганської області та її узгодження </t>
  </si>
  <si>
    <t xml:space="preserve">Послуги зі збору, обробки та аналізу вихідних даних для розробки стратегічної екологічної оцінки (СЕО) Генерального плану міста Попасна Луганської області </t>
  </si>
  <si>
    <t>х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</si>
  <si>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</si>
  <si>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</si>
  <si>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</si>
  <si>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</si>
  <si>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</si>
  <si>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</si>
  <si>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</si>
  <si>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</si>
  <si>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</si>
  <si>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</si>
  <si>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</si>
  <si>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</si>
  <si>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</si>
  <si>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</si>
  <si>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</si>
  <si>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</si>
  <si>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</si>
  <si>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</si>
  <si>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</si>
  <si>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</si>
  <si>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</si>
  <si>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</si>
  <si>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</si>
  <si>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</si>
  <si>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</si>
  <si>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</si>
  <si>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</si>
  <si>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</si>
  <si>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</si>
  <si>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</si>
  <si>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</si>
  <si>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</si>
  <si>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</si>
  <si>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</si>
  <si>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</si>
  <si>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</si>
  <si>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</si>
  <si>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</si>
  <si>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</si>
  <si>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</si>
  <si>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</si>
  <si>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</si>
  <si>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</si>
  <si>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</si>
  <si>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засобів навчання та обладнання (крім комп'ютерного) для учнів початкових класів, що навчаються за новими методиками відповідно до Концепції "Нова українська школа")               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</si>
  <si>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сучасних меблів для початкових класів нової української школи)                   (3220)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</si>
  <si>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(на закупівлю комп'ютерного обладнання для початкових класів)           (3220)</t>
  </si>
  <si>
    <t>Капітальний ремонт тротуарного покриття скверу по вул.Суворова, м.Попасна Луганської області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</si>
  <si>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(на закупівлю ком"ютерного та мультимедійного  обладнання, пристосувань  для навчальних кабінетів,засобів навчання, у тому числі навчально-методичної та навчальної літератури, зошитів з друкованою основою , у тому числі їх електроних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 навчально-методичного забезпечення для  закладів загальної середньої освіти в умовах реалізації Державного стандарту базової середньої освіти)                                                      (3220)</t>
  </si>
  <si>
    <t>0211061</t>
  </si>
  <si>
    <t>0211181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</si>
  <si>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</si>
  <si>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>021182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</si>
  <si>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</si>
  <si>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</si>
  <si>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</si>
  <si>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</si>
  <si>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0217361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</si>
  <si>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</si>
  <si>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проекту "Капітальний ремонт спортивного майданчику загальноосвітньої школи І-ІІІ ступеня №21 по вул.Чехова,7 у м.Попасна"</t>
  </si>
  <si>
    <t xml:space="preserve">Капітальний ремонт туалету І поверху адмінбудівлі  Попаснянскьої міської військово-цівільної адміністрації Северодонецького району Луганської області за адресою: Луганська область, м.Попасна вул. Мічуріна 1 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</si>
  <si>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</si>
  <si>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</si>
  <si>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</si>
  <si>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</si>
  <si>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</si>
  <si>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</si>
  <si>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(проведення супервізії)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</si>
  <si>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асистентів вчителів у закладах післядипломної педагогичної освіти комунальної форми власності)           (2620)</t>
  </si>
  <si>
    <t>Субвенція з місцевого бюджету на забезпечення якісної, сучасної та доступної загальної середньої освіти "Нова українська школа за рахунок відповідної субвенції з державного бюджету (підвищення кваліфікації вчителів, які забезпечують здобуття учнями 5-11(12) класів загальної середньої освіти)           (2620)</t>
  </si>
  <si>
    <t>Інша субвенція з місцевого бюджету на проекти культурного обміну між Луганської та Львівською областями 
(2620)</t>
  </si>
  <si>
    <t>субвенції спеціального  фонду</t>
  </si>
  <si>
    <t>Районний бюджет Сєвєродонецького району</t>
  </si>
  <si>
    <t>Інша субвенція з місцевого бюджету на 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 (3220)</t>
  </si>
  <si>
    <t>Інша субвенція з місцевого бюджету на 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(3220)</t>
  </si>
  <si>
    <t>Інша субвенція з місцевого бюджету на реконструкцію (термомодернізацію)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(3220)</t>
  </si>
  <si>
    <t>Інша субвенція з місцевого бюджету на 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(3220)</t>
  </si>
  <si>
    <r>
      <t>Інша субвенція з місцевого бюджету на співфінансування субвенції на реалізацію інфраструктурних проектів на розвиток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соціально-культурної сфери (придбання мультифункціональних спортивних майданчиків)</t>
    </r>
  </si>
  <si>
    <t xml:space="preserve">Облаштування дахового  водовідливу житлового будинку по вул. Площа Героїв буд.3,  м. Попасна Сєвєродонецького району Луганської області </t>
  </si>
  <si>
    <t>7321</t>
  </si>
  <si>
    <t xml:space="preserve">Капітальний ремон (заміна) старої огорожі Попаснянської ЗОШ І-ІІІ ст. №24 Попаснянської районної ради Луганської області, розташованої за адресою: м. Попасна, пров. Лермонтова, 14 </t>
  </si>
  <si>
    <t>538,081</t>
  </si>
  <si>
    <t>Капітальний ремонт тротуару Врубівської ЗОШ І-ІІІ ст. Попаснянської районної ради Луганської області</t>
  </si>
  <si>
    <t>Капітальний ремонт покрівлі будівлі стаціонару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 вул. Базарна,1</t>
  </si>
  <si>
    <t xml:space="preserve">Капітальний ремонт головного корпусу (ІІ поверх, центральний вхід) Комунального некомерційного підприємства «Попаснянська Центральна районна лікарня Попаснянської районної ради Луганської області» за адресою: м. Попасна, вул. Сонячна, 35А </t>
  </si>
  <si>
    <t xml:space="preserve">Реконструкція (термомодернізація) будівлі поліклініки Комунального некомерційного підприємства «Попаснянська Центральна районна лікарня Попаснянської районної ради Луганської області» за адресою: м.Попасна, вул.. Соборна, 5 </t>
  </si>
  <si>
    <t xml:space="preserve">Інша субвенція з місцевого бюджету на співфінансування субвенції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(придбання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навчання) </t>
  </si>
  <si>
    <t>Облаштування спортивного майданчика по вул.Космічна смт.Комишуваха Сєвєродонецького району Луганської області</t>
  </si>
  <si>
    <t>Облаштування тротуарної доріжки від вулиці Космічна до вулиці Крамнична смт.Комишуваха Сєвєродонецького району Луганської області</t>
  </si>
  <si>
    <t>ПРОЄКТ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</si>
</sst>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.00\ _г_р_н_._-;\-* #,##0.00\ _г_р_н_._-;_-* &quot;-&quot;??\ _г_р_н_._-;_-@_-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#,##0.0"/>
    <numFmt numFmtId="194" formatCode="0.0"/>
    <numFmt numFmtId="195" formatCode="0.000"/>
    <numFmt numFmtId="196" formatCode="#,##0.000_ ;[Red]\-#,##0.000\ "/>
    <numFmt numFmtId="197" formatCode="#,##0.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2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18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5" fontId="27" fillId="52" borderId="0" xfId="0" applyNumberFormat="1" applyFont="1" applyFill="1" applyAlignment="1">
      <alignment/>
    </xf>
    <xf numFmtId="0" fontId="27" fillId="0" borderId="22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5" fontId="19" fillId="0" borderId="0" xfId="0" applyNumberFormat="1" applyFont="1" applyFill="1" applyBorder="1" applyAlignment="1" applyProtection="1">
      <alignment horizontal="right" vertical="center" wrapText="1"/>
      <protection/>
    </xf>
    <xf numFmtId="195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5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3" xfId="0" applyFont="1" applyFill="1" applyBorder="1" applyAlignment="1">
      <alignment vertical="center" wrapText="1"/>
    </xf>
    <xf numFmtId="0" fontId="27" fillId="52" borderId="23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5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21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4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24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5" xfId="0" applyFont="1" applyFill="1" applyBorder="1" applyAlignment="1">
      <alignment horizontal="center" vertical="center" wrapText="1"/>
    </xf>
    <xf numFmtId="49" fontId="27" fillId="52" borderId="25" xfId="0" applyNumberFormat="1" applyFont="1" applyFill="1" applyBorder="1" applyAlignment="1">
      <alignment horizontal="center" vertical="center" wrapText="1"/>
    </xf>
    <xf numFmtId="0" fontId="27" fillId="52" borderId="21" xfId="0" applyFont="1" applyFill="1" applyBorder="1" applyAlignment="1">
      <alignment horizontal="center" vertical="center" wrapText="1"/>
    </xf>
    <xf numFmtId="49" fontId="27" fillId="52" borderId="26" xfId="0" applyNumberFormat="1" applyFont="1" applyFill="1" applyBorder="1" applyAlignment="1">
      <alignment horizontal="center" vertical="center" wrapText="1"/>
    </xf>
    <xf numFmtId="0" fontId="0" fillId="52" borderId="0" xfId="0" applyNumberFormat="1" applyFont="1" applyFill="1" applyAlignment="1" applyProtection="1">
      <alignment horizontal="center"/>
      <protection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7" fontId="32" fillId="52" borderId="15" xfId="96" applyNumberFormat="1" applyFont="1" applyFill="1" applyBorder="1" applyAlignment="1">
      <alignment vertical="center"/>
      <protection/>
    </xf>
    <xf numFmtId="197" fontId="33" fillId="52" borderId="15" xfId="96" applyNumberFormat="1" applyFont="1" applyFill="1" applyBorder="1" applyAlignment="1">
      <alignment vertical="center"/>
      <protection/>
    </xf>
    <xf numFmtId="197" fontId="27" fillId="52" borderId="15" xfId="96" applyNumberFormat="1" applyFont="1" applyFill="1" applyBorder="1" applyAlignment="1">
      <alignment vertical="center"/>
      <protection/>
    </xf>
    <xf numFmtId="197" fontId="33" fillId="52" borderId="21" xfId="96" applyNumberFormat="1" applyFont="1" applyFill="1" applyBorder="1" applyAlignment="1">
      <alignment vertical="center"/>
      <protection/>
    </xf>
    <xf numFmtId="0" fontId="27" fillId="0" borderId="15" xfId="105" applyFont="1" applyBorder="1" applyAlignment="1">
      <alignment vertical="center" wrapText="1"/>
      <protection/>
    </xf>
    <xf numFmtId="195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4" applyNumberFormat="1" applyFont="1" applyFill="1" applyBorder="1" applyAlignment="1" applyProtection="1">
      <alignment vertical="top"/>
      <protection/>
    </xf>
    <xf numFmtId="0" fontId="37" fillId="0" borderId="0" xfId="114" applyNumberFormat="1" applyFont="1" applyFill="1" applyBorder="1" applyAlignment="1" applyProtection="1">
      <alignment vertical="top"/>
      <protection/>
    </xf>
    <xf numFmtId="0" fontId="19" fillId="0" borderId="15" xfId="114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5" fontId="19" fillId="0" borderId="0" xfId="107" applyNumberFormat="1" applyFont="1" applyFill="1" applyAlignment="1" applyProtection="1">
      <alignment/>
      <protection/>
    </xf>
    <xf numFmtId="195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1" fillId="0" borderId="15" xfId="108" applyFont="1" applyBorder="1" applyAlignment="1">
      <alignment wrapText="1"/>
      <protection/>
    </xf>
    <xf numFmtId="197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7" fontId="32" fillId="54" borderId="15" xfId="0" applyNumberFormat="1" applyFont="1" applyFill="1" applyBorder="1" applyAlignment="1">
      <alignment horizontal="center" vertical="center" wrapText="1"/>
    </xf>
    <xf numFmtId="197" fontId="27" fillId="54" borderId="15" xfId="0" applyNumberFormat="1" applyFont="1" applyFill="1" applyBorder="1" applyAlignment="1" applyProtection="1">
      <alignment horizontal="center" vertical="center" wrapText="1"/>
      <protection/>
    </xf>
    <xf numFmtId="197" fontId="33" fillId="54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49" fontId="27" fillId="54" borderId="21" xfId="0" applyNumberFormat="1" applyFont="1" applyFill="1" applyBorder="1" applyAlignment="1">
      <alignment horizontal="center" vertical="center" wrapText="1"/>
    </xf>
    <xf numFmtId="197" fontId="33" fillId="54" borderId="21" xfId="96" applyNumberFormat="1" applyFont="1" applyFill="1" applyBorder="1" applyAlignment="1">
      <alignment vertical="center"/>
      <protection/>
    </xf>
    <xf numFmtId="195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7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4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114" applyNumberFormat="1" applyFont="1" applyFill="1" applyBorder="1" applyAlignment="1" applyProtection="1">
      <alignment vertical="top"/>
      <protection/>
    </xf>
    <xf numFmtId="197" fontId="33" fillId="52" borderId="19" xfId="96" applyNumberFormat="1" applyFont="1" applyFill="1" applyBorder="1" applyAlignment="1">
      <alignment vertical="center"/>
      <protection/>
    </xf>
    <xf numFmtId="0" fontId="0" fillId="52" borderId="0" xfId="0" applyNumberFormat="1" applyFont="1" applyFill="1" applyBorder="1" applyAlignment="1" applyProtection="1">
      <alignment horizontal="center"/>
      <protection/>
    </xf>
    <xf numFmtId="0" fontId="0" fillId="54" borderId="0" xfId="0" applyNumberFormat="1" applyFont="1" applyFill="1" applyAlignment="1" applyProtection="1">
      <alignment horizontal="center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7" fontId="32" fillId="54" borderId="15" xfId="96" applyNumberFormat="1" applyFont="1" applyFill="1" applyBorder="1" applyAlignment="1">
      <alignment vertical="center"/>
      <protection/>
    </xf>
    <xf numFmtId="197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49" fontId="72" fillId="54" borderId="15" xfId="0" applyNumberFormat="1" applyFont="1" applyFill="1" applyBorder="1" applyAlignment="1">
      <alignment horizontal="center" vertical="center" wrapText="1"/>
    </xf>
    <xf numFmtId="0" fontId="72" fillId="54" borderId="15" xfId="0" applyFont="1" applyFill="1" applyBorder="1" applyAlignment="1">
      <alignment vertical="center" wrapText="1"/>
    </xf>
    <xf numFmtId="49" fontId="72" fillId="52" borderId="15" xfId="0" applyNumberFormat="1" applyFont="1" applyFill="1" applyBorder="1" applyAlignment="1" applyProtection="1">
      <alignment horizontal="center" vertical="center"/>
      <protection/>
    </xf>
    <xf numFmtId="49" fontId="27" fillId="54" borderId="0" xfId="0" applyNumberFormat="1" applyFont="1" applyFill="1" applyBorder="1" applyAlignment="1">
      <alignment horizontal="center" vertical="center" wrapText="1"/>
    </xf>
    <xf numFmtId="197" fontId="27" fillId="54" borderId="15" xfId="96" applyNumberFormat="1" applyFont="1" applyFill="1" applyBorder="1" applyAlignment="1">
      <alignment vertical="center"/>
      <protection/>
    </xf>
    <xf numFmtId="197" fontId="27" fillId="54" borderId="15" xfId="0" applyNumberFormat="1" applyFont="1" applyFill="1" applyBorder="1" applyAlignment="1">
      <alignment vertical="center"/>
    </xf>
    <xf numFmtId="197" fontId="33" fillId="54" borderId="19" xfId="96" applyNumberFormat="1" applyFont="1" applyFill="1" applyBorder="1" applyAlignment="1">
      <alignment vertical="center"/>
      <protection/>
    </xf>
    <xf numFmtId="197" fontId="27" fillId="0" borderId="0" xfId="0" applyNumberFormat="1" applyFont="1" applyFill="1" applyAlignment="1" applyProtection="1">
      <alignment/>
      <protection/>
    </xf>
    <xf numFmtId="197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vertical="center" wrapText="1"/>
    </xf>
    <xf numFmtId="0" fontId="27" fillId="54" borderId="15" xfId="116" applyFont="1" applyFill="1" applyBorder="1" applyAlignment="1">
      <alignment wrapText="1"/>
      <protection/>
    </xf>
    <xf numFmtId="197" fontId="19" fillId="54" borderId="15" xfId="0" applyNumberFormat="1" applyFont="1" applyFill="1" applyBorder="1" applyAlignment="1" applyProtection="1">
      <alignment horizontal="center" vertical="center"/>
      <protection/>
    </xf>
    <xf numFmtId="197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4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7" fillId="54" borderId="24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1" fillId="54" borderId="21" xfId="0" applyFont="1" applyFill="1" applyBorder="1" applyAlignment="1">
      <alignment vertical="center" wrapText="1"/>
    </xf>
    <xf numFmtId="197" fontId="27" fillId="54" borderId="21" xfId="0" applyNumberFormat="1" applyFont="1" applyFill="1" applyBorder="1" applyAlignment="1" applyProtection="1">
      <alignment horizontal="center" vertical="center" wrapText="1"/>
      <protection/>
    </xf>
    <xf numFmtId="197" fontId="27" fillId="54" borderId="21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7" applyFont="1">
      <alignment/>
      <protection/>
    </xf>
    <xf numFmtId="0" fontId="0" fillId="54" borderId="0" xfId="107" applyFont="1" applyFill="1" applyAlignme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4" xfId="52" applyFont="1" applyBorder="1" applyAlignment="1">
      <alignment horizontal="center"/>
      <protection/>
    </xf>
    <xf numFmtId="0" fontId="40" fillId="0" borderId="15" xfId="107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21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19" fillId="54" borderId="15" xfId="107" applyFont="1" applyFill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197" fontId="40" fillId="0" borderId="21" xfId="107" applyNumberFormat="1" applyFont="1" applyBorder="1" applyAlignment="1">
      <alignment horizontal="center" vertical="center" wrapText="1"/>
      <protection/>
    </xf>
    <xf numFmtId="197" fontId="40" fillId="0" borderId="15" xfId="107" applyNumberFormat="1" applyFont="1" applyBorder="1" applyAlignment="1">
      <alignment horizontal="center" vertical="center" wrapText="1"/>
      <protection/>
    </xf>
    <xf numFmtId="197" fontId="40" fillId="54" borderId="15" xfId="107" applyNumberFormat="1" applyFont="1" applyFill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4" xfId="52" applyFont="1" applyBorder="1" applyAlignment="1">
      <alignment horizontal="center"/>
      <protection/>
    </xf>
    <xf numFmtId="197" fontId="27" fillId="0" borderId="15" xfId="107" applyNumberFormat="1" applyFont="1" applyBorder="1" applyAlignment="1">
      <alignment horizontal="center" vertical="center" wrapText="1"/>
      <protection/>
    </xf>
    <xf numFmtId="197" fontId="27" fillId="54" borderId="15" xfId="109" applyNumberFormat="1" applyFont="1" applyFill="1" applyBorder="1" applyAlignment="1">
      <alignment horizontal="center" vertical="center" wrapText="1"/>
      <protection/>
    </xf>
    <xf numFmtId="197" fontId="27" fillId="0" borderId="15" xfId="109" applyNumberFormat="1" applyFont="1" applyBorder="1" applyAlignment="1">
      <alignment horizontal="center" vertical="center" wrapText="1"/>
      <protection/>
    </xf>
    <xf numFmtId="197" fontId="27" fillId="0" borderId="21" xfId="109" applyNumberFormat="1" applyFont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7" fontId="19" fillId="0" borderId="15" xfId="107" applyNumberFormat="1" applyFont="1" applyBorder="1" applyAlignment="1">
      <alignment horizontal="center" vertical="center" wrapText="1"/>
      <protection/>
    </xf>
    <xf numFmtId="197" fontId="19" fillId="54" borderId="15" xfId="107" applyNumberFormat="1" applyFont="1" applyFill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7" fontId="19" fillId="0" borderId="0" xfId="107" applyNumberFormat="1" applyFont="1" applyBorder="1" applyAlignment="1">
      <alignment horizontal="center" vertical="center" wrapText="1"/>
      <protection/>
    </xf>
    <xf numFmtId="197" fontId="19" fillId="54" borderId="0" xfId="107" applyNumberFormat="1" applyFont="1" applyFill="1" applyBorder="1" applyAlignment="1">
      <alignment horizontal="center" vertical="center" wrapText="1"/>
      <protection/>
    </xf>
    <xf numFmtId="197" fontId="27" fillId="0" borderId="0" xfId="107" applyNumberFormat="1" applyFont="1" applyBorder="1" applyAlignment="1">
      <alignment horizontal="center" vertical="center" wrapText="1"/>
      <protection/>
    </xf>
    <xf numFmtId="197" fontId="40" fillId="0" borderId="0" xfId="107" applyNumberFormat="1" applyFont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7" fillId="54" borderId="0" xfId="107" applyFont="1" applyFill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0" fillId="54" borderId="0" xfId="107" applyFont="1" applyFill="1">
      <alignment/>
      <protection/>
    </xf>
    <xf numFmtId="0" fontId="42" fillId="0" borderId="27" xfId="107" applyFont="1" applyBorder="1" applyAlignment="1">
      <alignment horizontal="center"/>
      <protection/>
    </xf>
    <xf numFmtId="4" fontId="27" fillId="0" borderId="15" xfId="107" applyNumberFormat="1" applyFont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4" xfId="107" applyFont="1" applyFill="1" applyBorder="1" applyAlignment="1">
      <alignment horizontal="center" vertical="center" wrapText="1"/>
      <protection/>
    </xf>
    <xf numFmtId="197" fontId="27" fillId="52" borderId="15" xfId="107" applyNumberFormat="1" applyFont="1" applyFill="1" applyBorder="1" applyAlignment="1">
      <alignment horizontal="center" vertical="center" wrapText="1"/>
      <protection/>
    </xf>
    <xf numFmtId="197" fontId="19" fillId="0" borderId="15" xfId="107" applyNumberFormat="1" applyFont="1" applyBorder="1" applyAlignment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2" fillId="54" borderId="15" xfId="0" applyFont="1" applyFill="1" applyBorder="1" applyAlignment="1">
      <alignment horizontal="center" vertical="center" wrapText="1"/>
    </xf>
    <xf numFmtId="49" fontId="27" fillId="54" borderId="23" xfId="0" applyNumberFormat="1" applyFont="1" applyFill="1" applyBorder="1" applyAlignment="1">
      <alignment horizontal="center" vertical="center" wrapText="1"/>
    </xf>
    <xf numFmtId="0" fontId="27" fillId="54" borderId="23" xfId="116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4" xfId="0" applyFont="1" applyFill="1" applyBorder="1" applyAlignment="1">
      <alignment horizontal="center" vertical="center" wrapText="1"/>
    </xf>
    <xf numFmtId="49" fontId="27" fillId="54" borderId="24" xfId="0" applyNumberFormat="1" applyFont="1" applyFill="1" applyBorder="1" applyAlignment="1">
      <alignment horizontal="center" vertical="center" wrapText="1"/>
    </xf>
    <xf numFmtId="49" fontId="19" fillId="54" borderId="19" xfId="0" applyNumberFormat="1" applyFont="1" applyFill="1" applyBorder="1" applyAlignment="1">
      <alignment horizontal="center" vertical="center" wrapText="1"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4" fontId="74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43" fillId="0" borderId="0" xfId="115" applyFont="1" applyFill="1">
      <alignment/>
      <protection/>
    </xf>
    <xf numFmtId="0" fontId="43" fillId="0" borderId="22" xfId="115" applyFont="1" applyFill="1" applyBorder="1" applyAlignment="1">
      <alignment vertical="center"/>
      <protection/>
    </xf>
    <xf numFmtId="14" fontId="44" fillId="0" borderId="22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54" borderId="23" xfId="0" applyFont="1" applyFill="1" applyBorder="1" applyAlignment="1">
      <alignment vertical="center" wrapText="1"/>
    </xf>
    <xf numFmtId="49" fontId="27" fillId="54" borderId="15" xfId="107" applyNumberFormat="1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horizontal="center" vertical="center" wrapText="1"/>
      <protection/>
    </xf>
    <xf numFmtId="0" fontId="27" fillId="54" borderId="15" xfId="107" applyFont="1" applyFill="1" applyBorder="1" applyAlignment="1">
      <alignment vertical="center" wrapText="1"/>
      <protection/>
    </xf>
    <xf numFmtId="0" fontId="27" fillId="54" borderId="15" xfId="0" applyFont="1" applyFill="1" applyBorder="1" applyAlignment="1">
      <alignment horizontal="center" vertical="center"/>
    </xf>
    <xf numFmtId="0" fontId="27" fillId="54" borderId="15" xfId="105" applyFont="1" applyFill="1" applyBorder="1" applyAlignment="1">
      <alignment vertical="center" wrapText="1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7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7" fontId="19" fillId="54" borderId="0" xfId="0" applyNumberFormat="1" applyFont="1" applyFill="1" applyBorder="1" applyAlignment="1" applyProtection="1">
      <alignment horizontal="center" vertical="center" wrapText="1"/>
      <protection/>
    </xf>
    <xf numFmtId="197" fontId="19" fillId="54" borderId="0" xfId="0" applyNumberFormat="1" applyFont="1" applyFill="1" applyBorder="1" applyAlignment="1" applyProtection="1">
      <alignment horizontal="center" vertical="center"/>
      <protection/>
    </xf>
    <xf numFmtId="197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4" applyNumberFormat="1" applyFont="1" applyFill="1" applyBorder="1" applyAlignment="1" applyProtection="1">
      <alignment vertical="top"/>
      <protection/>
    </xf>
    <xf numFmtId="0" fontId="19" fillId="0" borderId="0" xfId="114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197" fontId="19" fillId="55" borderId="15" xfId="0" applyNumberFormat="1" applyFont="1" applyFill="1" applyBorder="1" applyAlignment="1">
      <alignment vertical="center"/>
    </xf>
    <xf numFmtId="197" fontId="27" fillId="55" borderId="15" xfId="0" applyNumberFormat="1" applyFont="1" applyFill="1" applyBorder="1" applyAlignment="1">
      <alignment vertical="center"/>
    </xf>
    <xf numFmtId="0" fontId="27" fillId="54" borderId="23" xfId="0" applyFont="1" applyFill="1" applyBorder="1" applyAlignment="1">
      <alignment vertical="center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3" xfId="0" applyNumberFormat="1" applyFont="1" applyFill="1" applyBorder="1" applyAlignment="1">
      <alignment horizontal="center" vertical="center" wrapText="1"/>
    </xf>
    <xf numFmtId="0" fontId="19" fillId="54" borderId="23" xfId="0" applyFont="1" applyFill="1" applyBorder="1" applyAlignment="1">
      <alignment horizontal="center" vertical="center"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195" fontId="29" fillId="52" borderId="0" xfId="0" applyNumberFormat="1" applyFont="1" applyFill="1" applyBorder="1" applyAlignment="1" applyProtection="1">
      <alignment horizontal="left" vertical="center" wrapText="1"/>
      <protection/>
    </xf>
    <xf numFmtId="194" fontId="27" fillId="0" borderId="15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49" fontId="27" fillId="52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97" fontId="19" fillId="0" borderId="15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27" fillId="0" borderId="15" xfId="0" applyNumberFormat="1" applyFont="1" applyFill="1" applyBorder="1" applyAlignment="1" applyProtection="1">
      <alignment horizontal="left" wrapText="1"/>
      <protection/>
    </xf>
    <xf numFmtId="49" fontId="27" fillId="52" borderId="15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49" fontId="27" fillId="52" borderId="15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 horizontal="center" wrapText="1"/>
    </xf>
    <xf numFmtId="0" fontId="27" fillId="52" borderId="15" xfId="0" applyFont="1" applyFill="1" applyBorder="1" applyAlignment="1">
      <alignment wrapText="1"/>
    </xf>
    <xf numFmtId="49" fontId="27" fillId="52" borderId="0" xfId="0" applyNumberFormat="1" applyFont="1" applyFill="1" applyBorder="1" applyAlignment="1">
      <alignment horizontal="center" wrapText="1"/>
    </xf>
    <xf numFmtId="49" fontId="27" fillId="52" borderId="19" xfId="0" applyNumberFormat="1" applyFont="1" applyFill="1" applyBorder="1" applyAlignment="1">
      <alignment horizont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19" fillId="52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0" fillId="0" borderId="22" xfId="0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197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0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0" fontId="74" fillId="54" borderId="15" xfId="108" applyFont="1" applyFill="1" applyBorder="1" applyAlignment="1" quotePrefix="1">
      <alignment horizontal="center" vertical="center" wrapText="1"/>
      <protection/>
    </xf>
    <xf numFmtId="4" fontId="73" fillId="54" borderId="15" xfId="108" applyNumberFormat="1" applyFont="1" applyFill="1" applyBorder="1" applyAlignment="1" quotePrefix="1">
      <alignment horizontal="center" vertical="center" wrapText="1"/>
      <protection/>
    </xf>
    <xf numFmtId="195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7" fontId="19" fillId="54" borderId="0" xfId="96" applyNumberFormat="1" applyFont="1" applyFill="1" applyBorder="1" applyAlignment="1">
      <alignment vertical="center"/>
      <protection/>
    </xf>
    <xf numFmtId="197" fontId="32" fillId="54" borderId="0" xfId="96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5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7" fontId="39" fillId="0" borderId="21" xfId="107" applyNumberFormat="1" applyFont="1" applyBorder="1" applyAlignment="1">
      <alignment horizontal="center" vertical="center" wrapText="1"/>
      <protection/>
    </xf>
    <xf numFmtId="0" fontId="27" fillId="0" borderId="0" xfId="107" applyFont="1" applyAlignment="1">
      <alignment vertical="center"/>
      <protection/>
    </xf>
    <xf numFmtId="197" fontId="39" fillId="0" borderId="0" xfId="107" applyNumberFormat="1" applyFont="1" applyBorder="1" applyAlignment="1">
      <alignment horizontal="center" vertical="center" wrapText="1"/>
      <protection/>
    </xf>
    <xf numFmtId="197" fontId="19" fillId="0" borderId="0" xfId="107" applyNumberFormat="1" applyFont="1" applyBorder="1" applyAlignment="1">
      <alignment horizontal="center" vertical="center"/>
      <protection/>
    </xf>
    <xf numFmtId="197" fontId="39" fillId="0" borderId="15" xfId="107" applyNumberFormat="1" applyFont="1" applyBorder="1" applyAlignment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/>
    </xf>
    <xf numFmtId="49" fontId="27" fillId="52" borderId="19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Border="1" applyAlignment="1">
      <alignment horizontal="center" vertical="center" wrapText="1"/>
    </xf>
    <xf numFmtId="49" fontId="27" fillId="52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197" fontId="27" fillId="0" borderId="19" xfId="0" applyNumberFormat="1" applyFont="1" applyBorder="1" applyAlignment="1">
      <alignment horizontal="center" vertical="center" wrapText="1"/>
    </xf>
    <xf numFmtId="196" fontId="27" fillId="0" borderId="0" xfId="105" applyNumberFormat="1" applyFont="1" applyFill="1" applyBorder="1">
      <alignment/>
      <protection/>
    </xf>
    <xf numFmtId="196" fontId="27" fillId="0" borderId="0" xfId="105" applyNumberFormat="1" applyFont="1" applyBorder="1">
      <alignment/>
      <protection/>
    </xf>
    <xf numFmtId="0" fontId="22" fillId="54" borderId="0" xfId="114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21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4" xfId="107" applyFont="1" applyFill="1" applyBorder="1" applyAlignment="1">
      <alignment horizontal="center"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7" fontId="33" fillId="54" borderId="15" xfId="96" applyNumberFormat="1" applyFont="1" applyFill="1" applyBorder="1" applyAlignment="1">
      <alignment vertical="center"/>
      <protection/>
    </xf>
    <xf numFmtId="196" fontId="28" fillId="0" borderId="15" xfId="105" applyNumberFormat="1" applyFont="1" applyBorder="1" applyAlignment="1">
      <alignment horizontal="center"/>
      <protection/>
    </xf>
    <xf numFmtId="196" fontId="75" fillId="0" borderId="15" xfId="105" applyNumberFormat="1" applyFont="1" applyBorder="1" applyAlignment="1">
      <alignment horizontal="center"/>
      <protection/>
    </xf>
    <xf numFmtId="196" fontId="74" fillId="0" borderId="15" xfId="105" applyNumberFormat="1" applyFont="1" applyBorder="1" applyAlignment="1">
      <alignment horizontal="center"/>
      <protection/>
    </xf>
    <xf numFmtId="196" fontId="29" fillId="0" borderId="15" xfId="105" applyNumberFormat="1" applyFont="1" applyBorder="1" applyAlignment="1">
      <alignment horizontal="center"/>
      <protection/>
    </xf>
    <xf numFmtId="196" fontId="29" fillId="0" borderId="15" xfId="105" applyNumberFormat="1" applyFont="1" applyBorder="1" applyAlignment="1">
      <alignment horizont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3" xfId="108" applyNumberFormat="1" applyFont="1" applyBorder="1" applyAlignment="1" quotePrefix="1">
      <alignment vertical="center" wrapText="1"/>
      <protection/>
    </xf>
    <xf numFmtId="0" fontId="27" fillId="54" borderId="0" xfId="0" applyFont="1" applyFill="1" applyBorder="1" applyAlignment="1">
      <alignment vertical="center"/>
    </xf>
    <xf numFmtId="0" fontId="19" fillId="0" borderId="21" xfId="107" applyFont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97" fontId="27" fillId="54" borderId="15" xfId="0" applyNumberFormat="1" applyFont="1" applyFill="1" applyBorder="1" applyAlignment="1">
      <alignment horizontal="center" wrapText="1"/>
    </xf>
    <xf numFmtId="194" fontId="27" fillId="0" borderId="15" xfId="0" applyNumberFormat="1" applyFont="1" applyBorder="1" applyAlignment="1">
      <alignment horizontal="center" wrapText="1"/>
    </xf>
    <xf numFmtId="197" fontId="19" fillId="0" borderId="15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wrapText="1"/>
    </xf>
    <xf numFmtId="0" fontId="27" fillId="54" borderId="15" xfId="115" applyFont="1" applyFill="1" applyBorder="1" applyAlignment="1">
      <alignment horizontal="left" wrapText="1"/>
      <protection/>
    </xf>
    <xf numFmtId="49" fontId="27" fillId="54" borderId="24" xfId="0" applyNumberFormat="1" applyFont="1" applyFill="1" applyBorder="1" applyAlignment="1">
      <alignment horizontal="left" wrapText="1"/>
    </xf>
    <xf numFmtId="197" fontId="32" fillId="54" borderId="15" xfId="0" applyNumberFormat="1" applyFont="1" applyFill="1" applyBorder="1" applyAlignment="1">
      <alignment horizontal="center"/>
    </xf>
    <xf numFmtId="49" fontId="27" fillId="52" borderId="15" xfId="0" applyNumberFormat="1" applyFont="1" applyFill="1" applyBorder="1" applyAlignment="1" applyProtection="1">
      <alignment horizontal="left"/>
      <protection/>
    </xf>
    <xf numFmtId="49" fontId="19" fillId="0" borderId="15" xfId="0" applyNumberFormat="1" applyFont="1" applyBorder="1" applyAlignment="1">
      <alignment horizontal="left" wrapText="1"/>
    </xf>
    <xf numFmtId="49" fontId="27" fillId="52" borderId="15" xfId="0" applyNumberFormat="1" applyFont="1" applyFill="1" applyBorder="1" applyAlignment="1">
      <alignment horizontal="left" wrapText="1"/>
    </xf>
    <xf numFmtId="0" fontId="27" fillId="52" borderId="15" xfId="0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 wrapText="1"/>
    </xf>
    <xf numFmtId="49" fontId="27" fillId="54" borderId="15" xfId="0" applyNumberFormat="1" applyFont="1" applyFill="1" applyBorder="1" applyAlignment="1">
      <alignment horizontal="left"/>
    </xf>
    <xf numFmtId="0" fontId="27" fillId="54" borderId="15" xfId="0" applyFont="1" applyFill="1" applyBorder="1" applyAlignment="1">
      <alignment horizontal="left" wrapText="1"/>
    </xf>
    <xf numFmtId="49" fontId="27" fillId="54" borderId="15" xfId="112" applyNumberFormat="1" applyFont="1" applyFill="1" applyBorder="1" applyAlignment="1">
      <alignment horizontal="left" wrapText="1"/>
      <protection/>
    </xf>
    <xf numFmtId="193" fontId="32" fillId="54" borderId="15" xfId="0" applyNumberFormat="1" applyFont="1" applyFill="1" applyBorder="1" applyAlignment="1">
      <alignment horizontal="left"/>
    </xf>
    <xf numFmtId="49" fontId="32" fillId="54" borderId="15" xfId="113" applyNumberFormat="1" applyFont="1" applyFill="1" applyBorder="1" applyAlignment="1">
      <alignment horizontal="left" wrapText="1"/>
      <protection/>
    </xf>
    <xf numFmtId="49" fontId="19" fillId="54" borderId="15" xfId="113" applyNumberFormat="1" applyFont="1" applyFill="1" applyBorder="1" applyAlignment="1">
      <alignment horizontal="left" wrapText="1"/>
      <protection/>
    </xf>
    <xf numFmtId="0" fontId="27" fillId="0" borderId="0" xfId="0" applyFont="1" applyAlignment="1">
      <alignment horizontal="left" wrapText="1"/>
    </xf>
    <xf numFmtId="0" fontId="76" fillId="0" borderId="15" xfId="0" applyFont="1" applyBorder="1" applyAlignment="1">
      <alignment horizontal="left" wrapText="1"/>
    </xf>
    <xf numFmtId="0" fontId="76" fillId="0" borderId="0" xfId="0" applyFont="1" applyAlignment="1">
      <alignment horizontal="left" wrapText="1"/>
    </xf>
    <xf numFmtId="0" fontId="19" fillId="54" borderId="15" xfId="115" applyFont="1" applyFill="1" applyBorder="1" applyAlignment="1">
      <alignment horizontal="center" wrapText="1"/>
      <protection/>
    </xf>
    <xf numFmtId="197" fontId="0" fillId="0" borderId="0" xfId="0" applyNumberFormat="1" applyFont="1" applyFill="1" applyAlignment="1">
      <alignment/>
    </xf>
    <xf numFmtId="197" fontId="0" fillId="0" borderId="0" xfId="0" applyNumberFormat="1" applyFont="1" applyFill="1" applyAlignment="1" applyProtection="1">
      <alignment/>
      <protection/>
    </xf>
    <xf numFmtId="0" fontId="27" fillId="0" borderId="15" xfId="11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0" fontId="0" fillId="52" borderId="29" xfId="0" applyNumberFormat="1" applyFont="1" applyFill="1" applyBorder="1" applyAlignment="1" applyProtection="1">
      <alignment/>
      <protection/>
    </xf>
    <xf numFmtId="0" fontId="27" fillId="54" borderId="0" xfId="0" applyFont="1" applyFill="1" applyBorder="1" applyAlignment="1">
      <alignment horizontal="center" vertical="center" wrapText="1"/>
    </xf>
    <xf numFmtId="197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7" fontId="27" fillId="54" borderId="0" xfId="0" applyNumberFormat="1" applyFont="1" applyFill="1" applyBorder="1" applyAlignment="1" applyProtection="1">
      <alignment horizontal="center"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54" borderId="15" xfId="0" applyNumberFormat="1" applyFont="1" applyFill="1" applyBorder="1" applyAlignment="1">
      <alignment horizontal="center" vertical="center" wrapText="1"/>
    </xf>
    <xf numFmtId="197" fontId="27" fillId="52" borderId="21" xfId="107" applyNumberFormat="1" applyFont="1" applyFill="1" applyBorder="1" applyAlignment="1">
      <alignment horizontal="center" vertical="center" wrapText="1"/>
      <protection/>
    </xf>
    <xf numFmtId="0" fontId="0" fillId="54" borderId="0" xfId="0" applyFont="1" applyFill="1" applyAlignment="1">
      <alignment/>
    </xf>
    <xf numFmtId="197" fontId="27" fillId="54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95" fontId="27" fillId="54" borderId="15" xfId="0" applyNumberFormat="1" applyFont="1" applyFill="1" applyBorder="1" applyAlignment="1">
      <alignment/>
    </xf>
    <xf numFmtId="49" fontId="33" fillId="54" borderId="15" xfId="113" applyNumberFormat="1" applyFont="1" applyFill="1" applyBorder="1" applyAlignment="1">
      <alignment wrapText="1"/>
      <protection/>
    </xf>
    <xf numFmtId="49" fontId="27" fillId="54" borderId="15" xfId="113" applyNumberFormat="1" applyFont="1" applyFill="1" applyBorder="1" applyAlignment="1">
      <alignment wrapText="1"/>
      <protection/>
    </xf>
    <xf numFmtId="0" fontId="27" fillId="54" borderId="15" xfId="115" applyFont="1" applyFill="1" applyBorder="1" applyAlignment="1">
      <alignment/>
      <protection/>
    </xf>
    <xf numFmtId="197" fontId="33" fillId="54" borderId="15" xfId="113" applyNumberFormat="1" applyFont="1" applyFill="1" applyBorder="1" applyAlignment="1">
      <alignment wrapText="1"/>
      <protection/>
    </xf>
    <xf numFmtId="194" fontId="27" fillId="0" borderId="15" xfId="0" applyNumberFormat="1" applyFont="1" applyBorder="1" applyAlignment="1">
      <alignment wrapText="1"/>
    </xf>
    <xf numFmtId="195" fontId="27" fillId="54" borderId="15" xfId="113" applyNumberFormat="1" applyFont="1" applyFill="1" applyBorder="1" applyAlignment="1">
      <alignment wrapText="1"/>
      <protection/>
    </xf>
    <xf numFmtId="197" fontId="40" fillId="0" borderId="21" xfId="107" applyNumberFormat="1" applyFont="1" applyBorder="1" applyAlignment="1">
      <alignment wrapText="1"/>
      <protection/>
    </xf>
    <xf numFmtId="49" fontId="27" fillId="54" borderId="15" xfId="113" applyNumberFormat="1" applyFont="1" applyFill="1" applyBorder="1" applyAlignment="1">
      <alignment horizontal="right" wrapText="1"/>
      <protection/>
    </xf>
    <xf numFmtId="49" fontId="33" fillId="54" borderId="15" xfId="113" applyNumberFormat="1" applyFont="1" applyFill="1" applyBorder="1" applyAlignment="1">
      <alignment horizontal="right" wrapText="1"/>
      <protection/>
    </xf>
    <xf numFmtId="0" fontId="27" fillId="0" borderId="15" xfId="0" applyFont="1" applyFill="1" applyBorder="1" applyAlignment="1">
      <alignment horizontal="right"/>
    </xf>
    <xf numFmtId="197" fontId="27" fillId="54" borderId="15" xfId="0" applyNumberFormat="1" applyFont="1" applyFill="1" applyBorder="1" applyAlignment="1">
      <alignment horizontal="right" wrapText="1"/>
    </xf>
    <xf numFmtId="194" fontId="27" fillId="0" borderId="15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right" wrapText="1"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17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9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9" xfId="105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4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21" xfId="0" applyNumberFormat="1" applyFont="1" applyFill="1" applyBorder="1" applyAlignment="1" applyProtection="1">
      <alignment horizontal="center" vertical="center" wrapText="1"/>
      <protection/>
    </xf>
    <xf numFmtId="195" fontId="27" fillId="52" borderId="0" xfId="0" applyNumberFormat="1" applyFont="1" applyFill="1" applyBorder="1" applyAlignment="1" applyProtection="1">
      <alignment horizontal="left" vertical="center" wrapText="1"/>
      <protection/>
    </xf>
    <xf numFmtId="195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5" xfId="107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7" fillId="0" borderId="19" xfId="107" applyFont="1" applyBorder="1" applyAlignment="1">
      <alignment horizontal="center" vertical="center" wrapText="1"/>
      <protection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40" fillId="0" borderId="19" xfId="107" applyFont="1" applyBorder="1" applyAlignment="1">
      <alignment horizontal="center" vertical="center" wrapText="1"/>
      <protection/>
    </xf>
    <xf numFmtId="0" fontId="40" fillId="0" borderId="20" xfId="107" applyFont="1" applyBorder="1" applyAlignment="1">
      <alignment horizontal="center" vertical="center" wrapText="1"/>
      <protection/>
    </xf>
    <xf numFmtId="0" fontId="40" fillId="0" borderId="21" xfId="107" applyFont="1" applyBorder="1" applyAlignment="1">
      <alignment horizontal="center" vertical="center" wrapText="1"/>
      <protection/>
    </xf>
    <xf numFmtId="0" fontId="27" fillId="54" borderId="0" xfId="107" applyFont="1" applyFill="1" applyAlignment="1">
      <alignment horizontal="left" wrapText="1"/>
      <protection/>
    </xf>
    <xf numFmtId="0" fontId="0" fillId="54" borderId="0" xfId="0" applyFill="1" applyAlignment="1">
      <alignment horizontal="left" wrapText="1"/>
    </xf>
    <xf numFmtId="0" fontId="47" fillId="0" borderId="0" xfId="10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0" fillId="54" borderId="24" xfId="10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7" fillId="0" borderId="24" xfId="107" applyFont="1" applyBorder="1" applyAlignment="1">
      <alignment horizontal="center" vertical="center" wrapText="1"/>
      <protection/>
    </xf>
    <xf numFmtId="0" fontId="40" fillId="0" borderId="24" xfId="107" applyFont="1" applyBorder="1" applyAlignment="1">
      <alignment horizontal="center" vertical="center" wrapText="1"/>
      <protection/>
    </xf>
    <xf numFmtId="0" fontId="40" fillId="0" borderId="25" xfId="107" applyFont="1" applyBorder="1" applyAlignment="1">
      <alignment horizontal="center" vertical="center" wrapText="1"/>
      <protection/>
    </xf>
    <xf numFmtId="0" fontId="19" fillId="54" borderId="24" xfId="0" applyNumberFormat="1" applyFont="1" applyFill="1" applyBorder="1" applyAlignment="1" applyProtection="1">
      <alignment horizontal="center"/>
      <protection/>
    </xf>
    <xf numFmtId="0" fontId="19" fillId="54" borderId="25" xfId="0" applyNumberFormat="1" applyFont="1" applyFill="1" applyBorder="1" applyAlignment="1" applyProtection="1">
      <alignment horizontal="center"/>
      <protection/>
    </xf>
    <xf numFmtId="0" fontId="19" fillId="54" borderId="23" xfId="0" applyNumberFormat="1" applyFont="1" applyFill="1" applyBorder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114" applyNumberFormat="1" applyFont="1" applyFill="1" applyBorder="1" applyAlignment="1" applyProtection="1">
      <alignment vertical="top" wrapText="1"/>
      <protection/>
    </xf>
    <xf numFmtId="0" fontId="27" fillId="0" borderId="25" xfId="114" applyNumberFormat="1" applyFont="1" applyFill="1" applyBorder="1" applyAlignment="1" applyProtection="1">
      <alignment vertical="top" wrapText="1"/>
      <protection/>
    </xf>
    <xf numFmtId="0" fontId="27" fillId="0" borderId="23" xfId="114" applyNumberFormat="1" applyFont="1" applyFill="1" applyBorder="1" applyAlignment="1" applyProtection="1">
      <alignment vertical="top" wrapText="1"/>
      <protection/>
    </xf>
    <xf numFmtId="0" fontId="27" fillId="0" borderId="0" xfId="114" applyNumberFormat="1" applyFont="1" applyFill="1" applyBorder="1" applyAlignment="1" applyProtection="1">
      <alignment horizontal="left" vertical="top"/>
      <protection/>
    </xf>
    <xf numFmtId="0" fontId="19" fillId="0" borderId="24" xfId="114" applyNumberFormat="1" applyFont="1" applyFill="1" applyBorder="1" applyAlignment="1" applyProtection="1">
      <alignment horizontal="center" vertical="top"/>
      <protection/>
    </xf>
    <xf numFmtId="0" fontId="19" fillId="0" borderId="25" xfId="114" applyNumberFormat="1" applyFont="1" applyFill="1" applyBorder="1" applyAlignment="1" applyProtection="1">
      <alignment horizontal="center" vertical="top"/>
      <protection/>
    </xf>
    <xf numFmtId="0" fontId="19" fillId="0" borderId="23" xfId="114" applyNumberFormat="1" applyFont="1" applyFill="1" applyBorder="1" applyAlignment="1" applyProtection="1">
      <alignment horizontal="center" vertical="top"/>
      <protection/>
    </xf>
    <xf numFmtId="0" fontId="45" fillId="0" borderId="0" xfId="114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center"/>
      <protection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Dod5kochtor 2" xfId="112"/>
    <cellStyle name="Обычный_Додаток 5" xfId="113"/>
    <cellStyle name="Обычный_Додаток 6" xfId="114"/>
    <cellStyle name="Обычный_додаток2 2" xfId="115"/>
    <cellStyle name="Обычный_Зміни" xfId="116"/>
    <cellStyle name="Followed Hyperlink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Стиль 1" xfId="128"/>
    <cellStyle name="Текст попередження" xfId="129"/>
    <cellStyle name="Текст пояснення" xfId="130"/>
    <cellStyle name="Текст предупреждения" xfId="131"/>
    <cellStyle name="Comma" xfId="132"/>
    <cellStyle name="Comma [0]" xfId="133"/>
    <cellStyle name="Финансовый 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78</xdr:row>
      <xdr:rowOff>200025</xdr:rowOff>
    </xdr:from>
    <xdr:to>
      <xdr:col>3</xdr:col>
      <xdr:colOff>228600</xdr:colOff>
      <xdr:row>78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33756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6"/>
  <sheetViews>
    <sheetView showGridLines="0" showZeros="0" tabSelected="1" zoomScale="85" zoomScaleNormal="85" zoomScaleSheetLayoutView="92" zoomScalePageLayoutView="0" workbookViewId="0" topLeftCell="A1">
      <selection activeCell="A1" sqref="A1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13" ht="68.25" customHeight="1">
      <c r="A1" s="487" t="s">
        <v>426</v>
      </c>
      <c r="C1" s="36"/>
      <c r="D1" s="422" t="s">
        <v>300</v>
      </c>
      <c r="E1" s="423"/>
      <c r="F1" s="423"/>
      <c r="M1" s="1"/>
    </row>
    <row r="2" spans="3:13" ht="15.75" customHeight="1">
      <c r="C2" s="36"/>
      <c r="D2" s="422"/>
      <c r="E2" s="423"/>
      <c r="F2" s="423"/>
      <c r="M2" s="1"/>
    </row>
    <row r="3" spans="1:6" ht="18" customHeight="1">
      <c r="A3" s="424" t="s">
        <v>235</v>
      </c>
      <c r="B3" s="424"/>
      <c r="C3" s="424"/>
      <c r="D3" s="424"/>
      <c r="E3" s="424"/>
      <c r="F3" s="424"/>
    </row>
    <row r="4" spans="1:6" ht="12.75" customHeight="1">
      <c r="A4" s="302">
        <v>12523000000</v>
      </c>
      <c r="B4" s="126"/>
      <c r="C4" s="124"/>
      <c r="D4" s="124"/>
      <c r="E4" s="124"/>
      <c r="F4" s="46"/>
    </row>
    <row r="5" spans="1:6" ht="18" customHeight="1">
      <c r="A5" s="301" t="s">
        <v>120</v>
      </c>
      <c r="B5" s="127"/>
      <c r="C5" s="49"/>
      <c r="D5" s="49"/>
      <c r="E5" s="49"/>
      <c r="F5" s="300" t="s">
        <v>36</v>
      </c>
    </row>
    <row r="6" spans="1:6" ht="17.25" customHeight="1">
      <c r="A6" s="428" t="s">
        <v>0</v>
      </c>
      <c r="B6" s="428" t="s">
        <v>119</v>
      </c>
      <c r="C6" s="428" t="s">
        <v>104</v>
      </c>
      <c r="D6" s="428" t="s">
        <v>2</v>
      </c>
      <c r="E6" s="428" t="s">
        <v>3</v>
      </c>
      <c r="F6" s="428"/>
    </row>
    <row r="7" spans="1:6" ht="60" customHeight="1">
      <c r="A7" s="428"/>
      <c r="B7" s="428"/>
      <c r="C7" s="428"/>
      <c r="D7" s="428"/>
      <c r="E7" s="93" t="s">
        <v>105</v>
      </c>
      <c r="F7" s="93" t="s">
        <v>110</v>
      </c>
    </row>
    <row r="8" spans="1:6" ht="12" customHeight="1">
      <c r="A8" s="92">
        <v>1</v>
      </c>
      <c r="B8" s="92">
        <v>2</v>
      </c>
      <c r="C8" s="92">
        <v>3</v>
      </c>
      <c r="D8" s="92">
        <v>4</v>
      </c>
      <c r="E8" s="93">
        <v>5</v>
      </c>
      <c r="F8" s="93">
        <v>6</v>
      </c>
    </row>
    <row r="9" spans="1:253" s="8" customFormat="1" ht="20.25" customHeight="1">
      <c r="A9" s="23">
        <v>10000000</v>
      </c>
      <c r="B9" s="108" t="s">
        <v>1</v>
      </c>
      <c r="C9" s="113">
        <f aca="true" t="shared" si="0" ref="C9:C98">D9+E9</f>
        <v>124791.222</v>
      </c>
      <c r="D9" s="115">
        <f>D10+D19+D24+D30+D46</f>
        <v>124727.222</v>
      </c>
      <c r="E9" s="115">
        <f>E46</f>
        <v>64</v>
      </c>
      <c r="F9" s="11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3">
        <v>11000000</v>
      </c>
      <c r="B10" s="30" t="s">
        <v>11</v>
      </c>
      <c r="C10" s="113">
        <f t="shared" si="0"/>
        <v>91697.81199999999</v>
      </c>
      <c r="D10" s="113">
        <f>D11+D17</f>
        <v>91697.81199999999</v>
      </c>
      <c r="E10" s="113">
        <f>E11+E17</f>
        <v>0</v>
      </c>
      <c r="F10" s="11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51">
        <v>11010000</v>
      </c>
      <c r="B11" s="60" t="s">
        <v>12</v>
      </c>
      <c r="C11" s="116">
        <f t="shared" si="0"/>
        <v>91647.81199999999</v>
      </c>
      <c r="D11" s="116">
        <f>SUM(D12:D15)</f>
        <v>91647.81199999999</v>
      </c>
      <c r="E11" s="116"/>
      <c r="F11" s="116"/>
    </row>
    <row r="12" spans="1:6" s="10" customFormat="1" ht="49.5" customHeight="1">
      <c r="A12" s="51">
        <v>11010100</v>
      </c>
      <c r="B12" s="59" t="s">
        <v>13</v>
      </c>
      <c r="C12" s="116">
        <f t="shared" si="0"/>
        <v>86800.212</v>
      </c>
      <c r="D12" s="116">
        <v>86800.212</v>
      </c>
      <c r="E12" s="116"/>
      <c r="F12" s="116"/>
    </row>
    <row r="13" spans="1:253" s="11" customFormat="1" ht="81" customHeight="1">
      <c r="A13" s="51">
        <v>11010200</v>
      </c>
      <c r="B13" s="59" t="s">
        <v>14</v>
      </c>
      <c r="C13" s="116">
        <f t="shared" si="0"/>
        <v>4397.4</v>
      </c>
      <c r="D13" s="117">
        <v>4397.4</v>
      </c>
      <c r="E13" s="117"/>
      <c r="F13" s="11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50">
        <v>11010400</v>
      </c>
      <c r="B14" s="67" t="s">
        <v>15</v>
      </c>
      <c r="C14" s="116">
        <f t="shared" si="0"/>
        <v>177.89999999999998</v>
      </c>
      <c r="D14" s="117">
        <f>108.3+69.6</f>
        <v>177.89999999999998</v>
      </c>
      <c r="E14" s="117"/>
      <c r="F14" s="11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8">
        <v>11010500</v>
      </c>
      <c r="B15" s="59" t="s">
        <v>16</v>
      </c>
      <c r="C15" s="116">
        <f t="shared" si="0"/>
        <v>272.3</v>
      </c>
      <c r="D15" s="117">
        <f>210.3+62</f>
        <v>272.3</v>
      </c>
      <c r="E15" s="117"/>
      <c r="F15" s="11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8">
        <v>11010900</v>
      </c>
      <c r="B16" s="109" t="s">
        <v>96</v>
      </c>
      <c r="C16" s="116">
        <f t="shared" si="0"/>
        <v>0</v>
      </c>
      <c r="D16" s="117"/>
      <c r="E16" s="117"/>
      <c r="F16" s="11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70">
        <v>11020000</v>
      </c>
      <c r="B17" s="145" t="s">
        <v>128</v>
      </c>
      <c r="C17" s="113">
        <f t="shared" si="0"/>
        <v>50</v>
      </c>
      <c r="D17" s="115">
        <f>D18</f>
        <v>50</v>
      </c>
      <c r="E17" s="117"/>
      <c r="F17" s="11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6">
        <v>11020200</v>
      </c>
      <c r="B18" s="140" t="s">
        <v>129</v>
      </c>
      <c r="C18" s="116">
        <f t="shared" si="0"/>
        <v>50</v>
      </c>
      <c r="D18" s="249">
        <v>50</v>
      </c>
      <c r="E18" s="117"/>
      <c r="F18" s="11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43">
        <v>13000000</v>
      </c>
      <c r="B19" s="144" t="s">
        <v>97</v>
      </c>
      <c r="C19" s="113">
        <f t="shared" si="0"/>
        <v>18.6</v>
      </c>
      <c r="D19" s="113">
        <f>D20+D22</f>
        <v>18.6</v>
      </c>
      <c r="E19" s="117"/>
      <c r="F19" s="11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39">
        <v>13010000</v>
      </c>
      <c r="B20" s="112" t="s">
        <v>115</v>
      </c>
      <c r="C20" s="116">
        <f>C21</f>
        <v>14.2</v>
      </c>
      <c r="D20" s="116">
        <f>D21</f>
        <v>14.2</v>
      </c>
      <c r="E20" s="117"/>
      <c r="F20" s="11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39">
        <v>13010200</v>
      </c>
      <c r="B21" s="140" t="s">
        <v>130</v>
      </c>
      <c r="C21" s="116">
        <f t="shared" si="0"/>
        <v>14.2</v>
      </c>
      <c r="D21" s="116">
        <v>14.2</v>
      </c>
      <c r="E21" s="117"/>
      <c r="F21" s="11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38">
        <v>13030000</v>
      </c>
      <c r="B22" s="110" t="s">
        <v>284</v>
      </c>
      <c r="C22" s="116">
        <f t="shared" si="0"/>
        <v>4.4</v>
      </c>
      <c r="D22" s="116">
        <f>D23</f>
        <v>4.4</v>
      </c>
      <c r="E22" s="117"/>
      <c r="F22" s="11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6">
        <v>13030100</v>
      </c>
      <c r="B23" s="140" t="s">
        <v>285</v>
      </c>
      <c r="C23" s="116">
        <f t="shared" si="0"/>
        <v>4.4</v>
      </c>
      <c r="D23" s="116">
        <f>5.4-1</f>
        <v>4.4</v>
      </c>
      <c r="E23" s="117"/>
      <c r="F23" s="11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70">
        <v>14000000</v>
      </c>
      <c r="B24" s="145" t="s">
        <v>131</v>
      </c>
      <c r="C24" s="113">
        <f t="shared" si="0"/>
        <v>2298</v>
      </c>
      <c r="D24" s="113">
        <f>D25+D27+D29</f>
        <v>2298</v>
      </c>
      <c r="E24" s="117"/>
      <c r="F24" s="11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34.5" customHeight="1">
      <c r="A25" s="66">
        <v>14020000</v>
      </c>
      <c r="B25" s="140" t="s">
        <v>132</v>
      </c>
      <c r="C25" s="116">
        <f t="shared" si="0"/>
        <v>150</v>
      </c>
      <c r="D25" s="116">
        <f>D26</f>
        <v>150</v>
      </c>
      <c r="E25" s="117"/>
      <c r="F25" s="11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2.5" customHeight="1">
      <c r="A26" s="142">
        <v>14021900</v>
      </c>
      <c r="B26" s="141" t="s">
        <v>133</v>
      </c>
      <c r="C26" s="116">
        <f t="shared" si="0"/>
        <v>150</v>
      </c>
      <c r="D26" s="116">
        <v>150</v>
      </c>
      <c r="E26" s="117"/>
      <c r="F26" s="11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36" customHeight="1">
      <c r="A27" s="66">
        <v>14030000</v>
      </c>
      <c r="B27" s="140" t="s">
        <v>134</v>
      </c>
      <c r="C27" s="116">
        <f t="shared" si="0"/>
        <v>520</v>
      </c>
      <c r="D27" s="116">
        <f>D28</f>
        <v>520</v>
      </c>
      <c r="E27" s="117"/>
      <c r="F27" s="11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24" customHeight="1">
      <c r="A28" s="142">
        <v>14031900</v>
      </c>
      <c r="B28" s="141" t="s">
        <v>133</v>
      </c>
      <c r="C28" s="116">
        <f t="shared" si="0"/>
        <v>520</v>
      </c>
      <c r="D28" s="116">
        <v>520</v>
      </c>
      <c r="E28" s="117"/>
      <c r="F28" s="11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9.25" customHeight="1">
      <c r="A29" s="66">
        <v>14040000</v>
      </c>
      <c r="B29" s="140" t="s">
        <v>135</v>
      </c>
      <c r="C29" s="116">
        <f t="shared" si="0"/>
        <v>1628</v>
      </c>
      <c r="D29" s="116">
        <v>1628</v>
      </c>
      <c r="E29" s="117"/>
      <c r="F29" s="11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45.75" customHeight="1">
      <c r="A30" s="70">
        <v>18000000</v>
      </c>
      <c r="B30" s="30" t="s">
        <v>286</v>
      </c>
      <c r="C30" s="113">
        <f t="shared" si="0"/>
        <v>30712.81</v>
      </c>
      <c r="D30" s="113">
        <f>D31+D40+D42</f>
        <v>30712.81</v>
      </c>
      <c r="E30" s="117"/>
      <c r="F30" s="11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9.25" customHeight="1">
      <c r="A31" s="66">
        <v>18010000</v>
      </c>
      <c r="B31" s="69" t="s">
        <v>136</v>
      </c>
      <c r="C31" s="116">
        <f t="shared" si="0"/>
        <v>21126.66</v>
      </c>
      <c r="D31" s="116">
        <f>SUM(D32:D39)</f>
        <v>21126.66</v>
      </c>
      <c r="E31" s="117"/>
      <c r="F31" s="11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45" customHeight="1">
      <c r="A32" s="66">
        <v>18010100</v>
      </c>
      <c r="B32" s="140" t="s">
        <v>137</v>
      </c>
      <c r="C32" s="116">
        <f t="shared" si="0"/>
        <v>4</v>
      </c>
      <c r="D32" s="116">
        <v>4</v>
      </c>
      <c r="E32" s="117"/>
      <c r="F32" s="11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53.25" customHeight="1">
      <c r="A33" s="66">
        <v>18010200</v>
      </c>
      <c r="B33" s="140" t="s">
        <v>138</v>
      </c>
      <c r="C33" s="116">
        <f t="shared" si="0"/>
        <v>13.7</v>
      </c>
      <c r="D33" s="116">
        <f>5+8.7</f>
        <v>13.7</v>
      </c>
      <c r="E33" s="117"/>
      <c r="F33" s="11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0.25" customHeight="1">
      <c r="A34" s="66">
        <v>18010300</v>
      </c>
      <c r="B34" s="140" t="s">
        <v>139</v>
      </c>
      <c r="C34" s="116">
        <f t="shared" si="0"/>
        <v>89</v>
      </c>
      <c r="D34" s="116">
        <f>60+29</f>
        <v>89</v>
      </c>
      <c r="E34" s="117"/>
      <c r="F34" s="11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.75" customHeight="1">
      <c r="A35" s="66">
        <v>18010400</v>
      </c>
      <c r="B35" s="140" t="s">
        <v>140</v>
      </c>
      <c r="C35" s="116">
        <f t="shared" si="0"/>
        <v>144.6</v>
      </c>
      <c r="D35" s="116">
        <f>115.2+29.4</f>
        <v>144.6</v>
      </c>
      <c r="E35" s="117"/>
      <c r="F35" s="11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29.25" customHeight="1">
      <c r="A36" s="66">
        <v>18010500</v>
      </c>
      <c r="B36" s="69" t="s">
        <v>141</v>
      </c>
      <c r="C36" s="116">
        <f t="shared" si="0"/>
        <v>14933.36</v>
      </c>
      <c r="D36" s="116">
        <f>15700-766.64</f>
        <v>14933.36</v>
      </c>
      <c r="E36" s="117"/>
      <c r="F36" s="11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6">
        <v>18010600</v>
      </c>
      <c r="B37" s="69" t="s">
        <v>142</v>
      </c>
      <c r="C37" s="116">
        <f t="shared" si="0"/>
        <v>4700</v>
      </c>
      <c r="D37" s="116">
        <v>4700</v>
      </c>
      <c r="E37" s="117"/>
      <c r="F37" s="11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6">
        <v>18010700</v>
      </c>
      <c r="B38" s="69" t="s">
        <v>143</v>
      </c>
      <c r="C38" s="116">
        <f t="shared" si="0"/>
        <v>330</v>
      </c>
      <c r="D38" s="116">
        <v>330</v>
      </c>
      <c r="E38" s="117"/>
      <c r="F38" s="11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6">
        <v>18010900</v>
      </c>
      <c r="B39" s="69" t="s">
        <v>144</v>
      </c>
      <c r="C39" s="116">
        <f t="shared" si="0"/>
        <v>912</v>
      </c>
      <c r="D39" s="116">
        <v>912</v>
      </c>
      <c r="E39" s="117"/>
      <c r="F39" s="11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6">
        <v>18030000</v>
      </c>
      <c r="B40" s="69" t="s">
        <v>145</v>
      </c>
      <c r="C40" s="116">
        <f t="shared" si="0"/>
        <v>16.15</v>
      </c>
      <c r="D40" s="116">
        <f>D41</f>
        <v>16.15</v>
      </c>
      <c r="E40" s="117"/>
      <c r="F40" s="11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6">
        <v>18030100</v>
      </c>
      <c r="B41" s="69" t="s">
        <v>146</v>
      </c>
      <c r="C41" s="116">
        <f t="shared" si="0"/>
        <v>16.15</v>
      </c>
      <c r="D41" s="116">
        <v>16.15</v>
      </c>
      <c r="E41" s="117"/>
      <c r="F41" s="11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6">
        <v>18050000</v>
      </c>
      <c r="B42" s="69" t="s">
        <v>147</v>
      </c>
      <c r="C42" s="116">
        <f t="shared" si="0"/>
        <v>9570</v>
      </c>
      <c r="D42" s="116">
        <f>D43+D44+D45</f>
        <v>9570</v>
      </c>
      <c r="E42" s="117"/>
      <c r="F42" s="11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9.25" customHeight="1">
      <c r="A43" s="66">
        <v>18050300</v>
      </c>
      <c r="B43" s="69" t="s">
        <v>148</v>
      </c>
      <c r="C43" s="116">
        <f t="shared" si="0"/>
        <v>1170</v>
      </c>
      <c r="D43" s="116">
        <v>1170</v>
      </c>
      <c r="E43" s="117"/>
      <c r="F43" s="11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9.25" customHeight="1">
      <c r="A44" s="66">
        <v>18050400</v>
      </c>
      <c r="B44" s="69" t="s">
        <v>149</v>
      </c>
      <c r="C44" s="116">
        <f t="shared" si="0"/>
        <v>5800</v>
      </c>
      <c r="D44" s="116">
        <v>5800</v>
      </c>
      <c r="E44" s="117"/>
      <c r="F44" s="11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66.75" customHeight="1">
      <c r="A45" s="66">
        <v>18050500</v>
      </c>
      <c r="B45" s="22" t="s">
        <v>150</v>
      </c>
      <c r="C45" s="116">
        <f t="shared" si="0"/>
        <v>2600</v>
      </c>
      <c r="D45" s="116">
        <v>2600</v>
      </c>
      <c r="E45" s="117"/>
      <c r="F45" s="11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33.75" customHeight="1">
      <c r="A46" s="70">
        <v>19010000</v>
      </c>
      <c r="B46" s="30" t="s">
        <v>282</v>
      </c>
      <c r="C46" s="113">
        <f>C47+C48</f>
        <v>64</v>
      </c>
      <c r="D46" s="113"/>
      <c r="E46" s="113">
        <f>E47+E48</f>
        <v>64</v>
      </c>
      <c r="F46" s="113">
        <f>F47+F48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66" customHeight="1">
      <c r="A47" s="66">
        <v>19010100</v>
      </c>
      <c r="B47" s="248" t="s">
        <v>287</v>
      </c>
      <c r="C47" s="116">
        <f t="shared" si="0"/>
        <v>35</v>
      </c>
      <c r="D47" s="116"/>
      <c r="E47" s="117">
        <v>35</v>
      </c>
      <c r="F47" s="117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0.25" customHeight="1">
      <c r="A48" s="66">
        <v>19010300</v>
      </c>
      <c r="B48" s="248" t="s">
        <v>283</v>
      </c>
      <c r="C48" s="116">
        <f t="shared" si="0"/>
        <v>29</v>
      </c>
      <c r="D48" s="116"/>
      <c r="E48" s="117">
        <v>29</v>
      </c>
      <c r="F48" s="11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>
      <c r="A49" s="70">
        <v>20000000</v>
      </c>
      <c r="B49" s="145" t="s">
        <v>151</v>
      </c>
      <c r="C49" s="113">
        <f t="shared" si="0"/>
        <v>2067.04</v>
      </c>
      <c r="D49" s="113">
        <f>D50+D56+D65</f>
        <v>2067.04</v>
      </c>
      <c r="E49" s="117"/>
      <c r="F49" s="117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21" customHeight="1">
      <c r="A50" s="66">
        <v>21000000</v>
      </c>
      <c r="B50" s="69" t="s">
        <v>152</v>
      </c>
      <c r="C50" s="116">
        <f t="shared" si="0"/>
        <v>32.1</v>
      </c>
      <c r="D50" s="116">
        <f>D53+D51</f>
        <v>32.1</v>
      </c>
      <c r="E50" s="117"/>
      <c r="F50" s="11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97.5" customHeight="1">
      <c r="A51" s="66">
        <v>21010000</v>
      </c>
      <c r="B51" s="391" t="s">
        <v>392</v>
      </c>
      <c r="C51" s="116">
        <f t="shared" si="0"/>
        <v>0.3</v>
      </c>
      <c r="D51" s="116">
        <f>D52</f>
        <v>0.3</v>
      </c>
      <c r="E51" s="117"/>
      <c r="F51" s="117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47.25" customHeight="1">
      <c r="A52" s="66">
        <v>21010300</v>
      </c>
      <c r="B52" s="22" t="s">
        <v>391</v>
      </c>
      <c r="C52" s="116">
        <f t="shared" si="0"/>
        <v>0.3</v>
      </c>
      <c r="D52" s="116">
        <v>0.3</v>
      </c>
      <c r="E52" s="117"/>
      <c r="F52" s="11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4" customHeight="1">
      <c r="A53" s="66">
        <v>21080000</v>
      </c>
      <c r="B53" s="69" t="s">
        <v>153</v>
      </c>
      <c r="C53" s="116">
        <f t="shared" si="0"/>
        <v>31.8</v>
      </c>
      <c r="D53" s="116">
        <f>D54+D55</f>
        <v>31.8</v>
      </c>
      <c r="E53" s="117"/>
      <c r="F53" s="11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7" customHeight="1">
      <c r="A54" s="66">
        <v>21081100</v>
      </c>
      <c r="B54" s="69" t="s">
        <v>154</v>
      </c>
      <c r="C54" s="116">
        <f t="shared" si="0"/>
        <v>25</v>
      </c>
      <c r="D54" s="116">
        <v>25</v>
      </c>
      <c r="E54" s="117"/>
      <c r="F54" s="11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48" customHeight="1">
      <c r="A55" s="66">
        <v>21081500</v>
      </c>
      <c r="B55" s="22" t="s">
        <v>155</v>
      </c>
      <c r="C55" s="116">
        <f t="shared" si="0"/>
        <v>6.8</v>
      </c>
      <c r="D55" s="116">
        <v>6.8</v>
      </c>
      <c r="E55" s="117"/>
      <c r="F55" s="11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0.5" customHeight="1">
      <c r="A56" s="66">
        <v>22000000</v>
      </c>
      <c r="B56" s="22" t="s">
        <v>156</v>
      </c>
      <c r="C56" s="116">
        <f t="shared" si="0"/>
        <v>1330.74</v>
      </c>
      <c r="D56" s="116">
        <f>D57+D62</f>
        <v>1330.74</v>
      </c>
      <c r="E56" s="117"/>
      <c r="F56" s="11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9.25" customHeight="1">
      <c r="A57" s="66">
        <v>22010000</v>
      </c>
      <c r="B57" s="69" t="s">
        <v>61</v>
      </c>
      <c r="C57" s="116">
        <f t="shared" si="0"/>
        <v>1258.24</v>
      </c>
      <c r="D57" s="116">
        <f>D58+D59+D60+D61</f>
        <v>1258.24</v>
      </c>
      <c r="E57" s="117"/>
      <c r="F57" s="11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51.75" customHeight="1">
      <c r="A58" s="66">
        <v>22010300</v>
      </c>
      <c r="B58" s="22" t="s">
        <v>157</v>
      </c>
      <c r="C58" s="116">
        <f t="shared" si="0"/>
        <v>51.2</v>
      </c>
      <c r="D58" s="116">
        <v>51.2</v>
      </c>
      <c r="E58" s="117"/>
      <c r="F58" s="11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26.25" customHeight="1">
      <c r="A59" s="66">
        <v>22012500</v>
      </c>
      <c r="B59" s="69" t="s">
        <v>158</v>
      </c>
      <c r="C59" s="116">
        <f t="shared" si="0"/>
        <v>1050</v>
      </c>
      <c r="D59" s="117">
        <v>1050</v>
      </c>
      <c r="E59" s="117"/>
      <c r="F59" s="11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30" customHeight="1">
      <c r="A60" s="66">
        <v>22012600</v>
      </c>
      <c r="B60" s="22" t="s">
        <v>159</v>
      </c>
      <c r="C60" s="116">
        <f t="shared" si="0"/>
        <v>150</v>
      </c>
      <c r="D60" s="117">
        <v>150</v>
      </c>
      <c r="E60" s="115"/>
      <c r="F60" s="115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96" customHeight="1">
      <c r="A61" s="66">
        <v>22012900</v>
      </c>
      <c r="B61" s="392" t="s">
        <v>393</v>
      </c>
      <c r="C61" s="116">
        <f t="shared" si="0"/>
        <v>7.04</v>
      </c>
      <c r="D61" s="117">
        <v>7.04</v>
      </c>
      <c r="E61" s="115"/>
      <c r="F61" s="115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17.25" customHeight="1">
      <c r="A62" s="66">
        <v>22090000</v>
      </c>
      <c r="B62" s="69" t="s">
        <v>160</v>
      </c>
      <c r="C62" s="116">
        <f t="shared" si="0"/>
        <v>72.5</v>
      </c>
      <c r="D62" s="117">
        <f>D63+D64</f>
        <v>72.5</v>
      </c>
      <c r="E62" s="117"/>
      <c r="F62" s="117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51" customHeight="1">
      <c r="A63" s="66">
        <v>22090100</v>
      </c>
      <c r="B63" s="22" t="s">
        <v>161</v>
      </c>
      <c r="C63" s="116">
        <f t="shared" si="0"/>
        <v>37.5</v>
      </c>
      <c r="D63" s="117">
        <f>35+2.5</f>
        <v>37.5</v>
      </c>
      <c r="E63" s="117"/>
      <c r="F63" s="117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47.25" customHeight="1">
      <c r="A64" s="66">
        <v>22090400</v>
      </c>
      <c r="B64" s="22" t="s">
        <v>162</v>
      </c>
      <c r="C64" s="116">
        <f t="shared" si="0"/>
        <v>35</v>
      </c>
      <c r="D64" s="117">
        <v>35</v>
      </c>
      <c r="E64" s="117"/>
      <c r="F64" s="11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20.25" customHeight="1">
      <c r="A65" s="66">
        <v>24000000</v>
      </c>
      <c r="B65" s="69" t="s">
        <v>163</v>
      </c>
      <c r="C65" s="116">
        <f t="shared" si="0"/>
        <v>704.2</v>
      </c>
      <c r="D65" s="117">
        <f>D66</f>
        <v>704.2</v>
      </c>
      <c r="E65" s="117"/>
      <c r="F65" s="11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5.75">
      <c r="A66" s="66">
        <v>24060000</v>
      </c>
      <c r="B66" s="69" t="s">
        <v>153</v>
      </c>
      <c r="C66" s="116">
        <f t="shared" si="0"/>
        <v>704.2</v>
      </c>
      <c r="D66" s="117">
        <f>D68</f>
        <v>704.2</v>
      </c>
      <c r="E66" s="117"/>
      <c r="F66" s="11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15.75" hidden="1">
      <c r="A67" s="66">
        <v>24060300</v>
      </c>
      <c r="B67" s="69" t="s">
        <v>153</v>
      </c>
      <c r="C67" s="116">
        <f t="shared" si="0"/>
        <v>0</v>
      </c>
      <c r="D67" s="115"/>
      <c r="E67" s="115"/>
      <c r="F67" s="115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15.75">
      <c r="A68" s="66">
        <v>24060300</v>
      </c>
      <c r="B68" s="69" t="s">
        <v>153</v>
      </c>
      <c r="C68" s="116">
        <f t="shared" si="0"/>
        <v>704.2</v>
      </c>
      <c r="D68" s="117">
        <f>145.1+559.1</f>
        <v>704.2</v>
      </c>
      <c r="E68" s="115"/>
      <c r="F68" s="115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18.75" customHeight="1">
      <c r="A69" s="65">
        <v>25000000</v>
      </c>
      <c r="B69" s="58" t="s">
        <v>9</v>
      </c>
      <c r="C69" s="113">
        <f t="shared" si="0"/>
        <v>1982.226</v>
      </c>
      <c r="D69" s="116"/>
      <c r="E69" s="113">
        <v>1982.226</v>
      </c>
      <c r="F69" s="116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33" customHeight="1">
      <c r="A70" s="51"/>
      <c r="B70" s="58" t="s">
        <v>109</v>
      </c>
      <c r="C70" s="113">
        <f t="shared" si="0"/>
        <v>128840.48799999998</v>
      </c>
      <c r="D70" s="115">
        <f>D49+D9</f>
        <v>126794.26199999999</v>
      </c>
      <c r="E70" s="115">
        <f>E69+E46</f>
        <v>2046.226</v>
      </c>
      <c r="F70" s="117">
        <f>F60+F9</f>
        <v>0</v>
      </c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96" customFormat="1" ht="15.75" customHeight="1">
      <c r="A71" s="132">
        <v>40000000</v>
      </c>
      <c r="B71" s="133" t="s">
        <v>18</v>
      </c>
      <c r="C71" s="113">
        <f t="shared" si="0"/>
        <v>108705.437</v>
      </c>
      <c r="D71" s="115">
        <f>D72</f>
        <v>105193.179</v>
      </c>
      <c r="E71" s="117">
        <f>E72</f>
        <v>3512.258</v>
      </c>
      <c r="F71" s="117">
        <f>F72</f>
        <v>3512.258</v>
      </c>
      <c r="G71" s="95"/>
      <c r="H71" s="95"/>
      <c r="I71" s="95"/>
      <c r="J71" s="95"/>
      <c r="K71" s="95"/>
      <c r="L71" s="95"/>
      <c r="IK71" s="95"/>
      <c r="IL71" s="95"/>
      <c r="IM71" s="95"/>
      <c r="IN71" s="95"/>
      <c r="IO71" s="95"/>
      <c r="IP71" s="95"/>
      <c r="IQ71" s="95"/>
      <c r="IR71" s="95"/>
      <c r="IS71" s="95"/>
    </row>
    <row r="72" spans="1:253" s="96" customFormat="1" ht="15.75">
      <c r="A72" s="114">
        <v>41000000</v>
      </c>
      <c r="B72" s="136" t="s">
        <v>10</v>
      </c>
      <c r="C72" s="116">
        <f t="shared" si="0"/>
        <v>108705.437</v>
      </c>
      <c r="D72" s="117">
        <f>D73+D75+D82+D85</f>
        <v>105193.179</v>
      </c>
      <c r="E72" s="117">
        <f>E73+E75+E82+E85</f>
        <v>3512.258</v>
      </c>
      <c r="F72" s="117">
        <f>F73+F75+F82+F85</f>
        <v>3512.258</v>
      </c>
      <c r="G72" s="95"/>
      <c r="H72" s="95"/>
      <c r="I72" s="95"/>
      <c r="J72" s="95"/>
      <c r="K72" s="95"/>
      <c r="L72" s="95"/>
      <c r="IK72" s="95"/>
      <c r="IL72" s="95"/>
      <c r="IM72" s="95"/>
      <c r="IN72" s="95"/>
      <c r="IO72" s="95"/>
      <c r="IP72" s="95"/>
      <c r="IQ72" s="95"/>
      <c r="IR72" s="95"/>
      <c r="IS72" s="95"/>
    </row>
    <row r="73" spans="1:253" s="98" customFormat="1" ht="15.75" hidden="1">
      <c r="A73" s="114">
        <v>41020000</v>
      </c>
      <c r="B73" s="136" t="s">
        <v>85</v>
      </c>
      <c r="C73" s="113">
        <f t="shared" si="0"/>
        <v>0</v>
      </c>
      <c r="D73" s="160">
        <f>D74</f>
        <v>0</v>
      </c>
      <c r="E73" s="161"/>
      <c r="F73" s="161"/>
      <c r="G73" s="97"/>
      <c r="H73" s="97"/>
      <c r="I73" s="97"/>
      <c r="J73" s="97"/>
      <c r="K73" s="97"/>
      <c r="L73" s="97"/>
      <c r="IK73" s="97"/>
      <c r="IL73" s="97"/>
      <c r="IM73" s="97"/>
      <c r="IN73" s="97"/>
      <c r="IO73" s="97"/>
      <c r="IP73" s="97"/>
      <c r="IQ73" s="97"/>
      <c r="IR73" s="97"/>
      <c r="IS73" s="97"/>
    </row>
    <row r="74" spans="1:253" s="98" customFormat="1" ht="20.25" customHeight="1" hidden="1">
      <c r="A74" s="114"/>
      <c r="B74" s="136"/>
      <c r="C74" s="116">
        <f t="shared" si="0"/>
        <v>0</v>
      </c>
      <c r="D74" s="161"/>
      <c r="E74" s="161"/>
      <c r="F74" s="161"/>
      <c r="G74" s="97"/>
      <c r="H74" s="97"/>
      <c r="I74" s="97"/>
      <c r="J74" s="97"/>
      <c r="K74" s="97"/>
      <c r="L74" s="97"/>
      <c r="IK74" s="97"/>
      <c r="IL74" s="97"/>
      <c r="IM74" s="97"/>
      <c r="IN74" s="97"/>
      <c r="IO74" s="97"/>
      <c r="IP74" s="97"/>
      <c r="IQ74" s="97"/>
      <c r="IR74" s="97"/>
      <c r="IS74" s="97"/>
    </row>
    <row r="75" spans="1:253" s="98" customFormat="1" ht="15.75">
      <c r="A75" s="114">
        <v>41030000</v>
      </c>
      <c r="B75" s="167" t="s">
        <v>87</v>
      </c>
      <c r="C75" s="113">
        <f t="shared" si="0"/>
        <v>43396.237</v>
      </c>
      <c r="D75" s="160">
        <f>D76+D77+D78+D81+D80</f>
        <v>43396.237</v>
      </c>
      <c r="E75" s="160">
        <f>E76+E77+E78+E81+E80</f>
        <v>0</v>
      </c>
      <c r="F75" s="160">
        <f>F76+F77+F78+F81+F80</f>
        <v>0</v>
      </c>
      <c r="G75" s="97"/>
      <c r="H75" s="97"/>
      <c r="I75" s="393"/>
      <c r="J75" s="97"/>
      <c r="K75" s="97"/>
      <c r="L75" s="97"/>
      <c r="IK75" s="97"/>
      <c r="IL75" s="97"/>
      <c r="IM75" s="97"/>
      <c r="IN75" s="97"/>
      <c r="IO75" s="97"/>
      <c r="IP75" s="97"/>
      <c r="IQ75" s="97"/>
      <c r="IR75" s="97"/>
      <c r="IS75" s="97"/>
    </row>
    <row r="76" spans="1:253" s="98" customFormat="1" ht="15.75" customHeight="1" hidden="1">
      <c r="A76" s="114"/>
      <c r="B76" s="163"/>
      <c r="C76" s="116"/>
      <c r="D76" s="161"/>
      <c r="E76" s="161"/>
      <c r="F76" s="161"/>
      <c r="G76" s="97"/>
      <c r="H76" s="97"/>
      <c r="I76" s="97"/>
      <c r="J76" s="97"/>
      <c r="K76" s="97"/>
      <c r="L76" s="97"/>
      <c r="IK76" s="97"/>
      <c r="IL76" s="97"/>
      <c r="IM76" s="97"/>
      <c r="IN76" s="97"/>
      <c r="IO76" s="97"/>
      <c r="IP76" s="97"/>
      <c r="IQ76" s="97"/>
      <c r="IR76" s="97"/>
      <c r="IS76" s="97"/>
    </row>
    <row r="77" spans="1:253" s="98" customFormat="1" ht="30" customHeight="1">
      <c r="A77" s="114">
        <v>41033900</v>
      </c>
      <c r="B77" s="165" t="s">
        <v>20</v>
      </c>
      <c r="C77" s="116">
        <f aca="true" t="shared" si="1" ref="C77:C84">D77+E77</f>
        <v>42911.5</v>
      </c>
      <c r="D77" s="161">
        <v>42911.5</v>
      </c>
      <c r="E77" s="161"/>
      <c r="F77" s="161"/>
      <c r="G77" s="97"/>
      <c r="H77" s="97"/>
      <c r="I77" s="97"/>
      <c r="J77" s="97"/>
      <c r="K77" s="97"/>
      <c r="L77" s="97"/>
      <c r="IK77" s="97"/>
      <c r="IL77" s="97"/>
      <c r="IM77" s="97"/>
      <c r="IN77" s="97"/>
      <c r="IO77" s="97"/>
      <c r="IP77" s="97"/>
      <c r="IQ77" s="97"/>
      <c r="IR77" s="97"/>
      <c r="IS77" s="97"/>
    </row>
    <row r="78" spans="1:253" s="98" customFormat="1" ht="62.25" customHeight="1">
      <c r="A78" s="114">
        <v>41035500</v>
      </c>
      <c r="B78" s="165" t="s">
        <v>400</v>
      </c>
      <c r="C78" s="116">
        <f t="shared" si="1"/>
        <v>484.737</v>
      </c>
      <c r="D78" s="161">
        <v>484.737</v>
      </c>
      <c r="E78" s="161"/>
      <c r="F78" s="161"/>
      <c r="G78" s="97"/>
      <c r="H78" s="97"/>
      <c r="I78" s="97"/>
      <c r="J78" s="97"/>
      <c r="K78" s="97"/>
      <c r="L78" s="97"/>
      <c r="IK78" s="97"/>
      <c r="IL78" s="97"/>
      <c r="IM78" s="97"/>
      <c r="IN78" s="97"/>
      <c r="IO78" s="97"/>
      <c r="IP78" s="97"/>
      <c r="IQ78" s="97"/>
      <c r="IR78" s="97"/>
      <c r="IS78" s="97"/>
    </row>
    <row r="79" spans="1:253" s="98" customFormat="1" ht="15.75" customHeight="1" hidden="1">
      <c r="A79" s="425"/>
      <c r="B79" s="426"/>
      <c r="C79" s="426"/>
      <c r="D79" s="426"/>
      <c r="E79" s="426"/>
      <c r="F79" s="427"/>
      <c r="G79" s="97"/>
      <c r="H79" s="97"/>
      <c r="I79" s="97"/>
      <c r="J79" s="97"/>
      <c r="K79" s="97"/>
      <c r="L79" s="97"/>
      <c r="IK79" s="97"/>
      <c r="IL79" s="97"/>
      <c r="IM79" s="97"/>
      <c r="IN79" s="97"/>
      <c r="IO79" s="97"/>
      <c r="IP79" s="97"/>
      <c r="IQ79" s="97"/>
      <c r="IR79" s="97"/>
      <c r="IS79" s="97"/>
    </row>
    <row r="80" spans="1:253" s="98" customFormat="1" ht="15.75" customHeight="1" hidden="1">
      <c r="A80" s="114"/>
      <c r="B80" s="166"/>
      <c r="C80" s="116"/>
      <c r="D80" s="161"/>
      <c r="E80" s="161"/>
      <c r="F80" s="161"/>
      <c r="G80" s="97"/>
      <c r="H80" s="97"/>
      <c r="I80" s="97"/>
      <c r="J80" s="97"/>
      <c r="K80" s="97"/>
      <c r="L80" s="97"/>
      <c r="IK80" s="97"/>
      <c r="IL80" s="97"/>
      <c r="IM80" s="97"/>
      <c r="IN80" s="97"/>
      <c r="IO80" s="97"/>
      <c r="IP80" s="97"/>
      <c r="IQ80" s="97"/>
      <c r="IR80" s="97"/>
      <c r="IS80" s="97"/>
    </row>
    <row r="81" spans="1:253" s="98" customFormat="1" ht="15.75" customHeight="1" hidden="1">
      <c r="A81" s="114"/>
      <c r="B81" s="166"/>
      <c r="C81" s="116"/>
      <c r="D81" s="161"/>
      <c r="E81" s="161"/>
      <c r="F81" s="161"/>
      <c r="G81" s="97"/>
      <c r="H81" s="97"/>
      <c r="I81" s="97"/>
      <c r="J81" s="97"/>
      <c r="K81" s="97"/>
      <c r="L81" s="97"/>
      <c r="IK81" s="97"/>
      <c r="IL81" s="97"/>
      <c r="IM81" s="97"/>
      <c r="IN81" s="97"/>
      <c r="IO81" s="97"/>
      <c r="IP81" s="97"/>
      <c r="IQ81" s="97"/>
      <c r="IR81" s="97"/>
      <c r="IS81" s="97"/>
    </row>
    <row r="82" spans="1:253" s="98" customFormat="1" ht="18.75" customHeight="1">
      <c r="A82" s="114">
        <v>41040000</v>
      </c>
      <c r="B82" s="167" t="s">
        <v>88</v>
      </c>
      <c r="C82" s="113">
        <f t="shared" si="1"/>
        <v>32248.725</v>
      </c>
      <c r="D82" s="160">
        <f>D83+D84</f>
        <v>32248.725</v>
      </c>
      <c r="E82" s="161"/>
      <c r="F82" s="161"/>
      <c r="G82" s="97"/>
      <c r="H82" s="97"/>
      <c r="I82" s="97"/>
      <c r="J82" s="97"/>
      <c r="K82" s="97"/>
      <c r="L82" s="97"/>
      <c r="IK82" s="97"/>
      <c r="IL82" s="97"/>
      <c r="IM82" s="97"/>
      <c r="IN82" s="97"/>
      <c r="IO82" s="97"/>
      <c r="IP82" s="97"/>
      <c r="IQ82" s="97"/>
      <c r="IR82" s="97"/>
      <c r="IS82" s="97"/>
    </row>
    <row r="83" spans="1:253" s="98" customFormat="1" ht="66.75" customHeight="1">
      <c r="A83" s="114">
        <v>41040200</v>
      </c>
      <c r="B83" s="136" t="s">
        <v>89</v>
      </c>
      <c r="C83" s="116">
        <f t="shared" si="1"/>
        <v>2176.6</v>
      </c>
      <c r="D83" s="161">
        <v>2176.6</v>
      </c>
      <c r="E83" s="161"/>
      <c r="F83" s="161"/>
      <c r="G83" s="97"/>
      <c r="H83" s="97"/>
      <c r="I83" s="97"/>
      <c r="J83" s="97"/>
      <c r="K83" s="97"/>
      <c r="L83" s="97"/>
      <c r="IK83" s="97"/>
      <c r="IL83" s="97"/>
      <c r="IM83" s="97"/>
      <c r="IN83" s="97"/>
      <c r="IO83" s="97"/>
      <c r="IP83" s="97"/>
      <c r="IQ83" s="97"/>
      <c r="IR83" s="97"/>
      <c r="IS83" s="97"/>
    </row>
    <row r="84" spans="1:253" s="98" customFormat="1" ht="23.25" customHeight="1">
      <c r="A84" s="114">
        <v>41040400</v>
      </c>
      <c r="B84" s="136" t="s">
        <v>170</v>
      </c>
      <c r="C84" s="116">
        <f t="shared" si="1"/>
        <v>30072.125</v>
      </c>
      <c r="D84" s="161">
        <f>24619.969+5452.156</f>
        <v>30072.125</v>
      </c>
      <c r="E84" s="161"/>
      <c r="F84" s="161"/>
      <c r="G84" s="97"/>
      <c r="H84" s="97"/>
      <c r="I84" s="97"/>
      <c r="J84" s="97"/>
      <c r="K84" s="97"/>
      <c r="L84" s="97"/>
      <c r="IK84" s="97"/>
      <c r="IL84" s="97"/>
      <c r="IM84" s="97"/>
      <c r="IN84" s="97"/>
      <c r="IO84" s="97"/>
      <c r="IP84" s="97"/>
      <c r="IQ84" s="97"/>
      <c r="IR84" s="97"/>
      <c r="IS84" s="97"/>
    </row>
    <row r="85" spans="1:253" s="98" customFormat="1" ht="15.75">
      <c r="A85" s="114">
        <v>41050000</v>
      </c>
      <c r="B85" s="136" t="s">
        <v>86</v>
      </c>
      <c r="C85" s="113">
        <f t="shared" si="0"/>
        <v>33060.475000000006</v>
      </c>
      <c r="D85" s="160">
        <f>SUM(D87:D97)</f>
        <v>29548.217000000004</v>
      </c>
      <c r="E85" s="160">
        <f>SUM(E87:E96)</f>
        <v>3512.258</v>
      </c>
      <c r="F85" s="160">
        <f>SUM(F87:F96)</f>
        <v>3512.258</v>
      </c>
      <c r="G85" s="97"/>
      <c r="H85" s="97"/>
      <c r="I85" s="97"/>
      <c r="J85" s="97"/>
      <c r="K85" s="97"/>
      <c r="L85" s="97"/>
      <c r="IK85" s="97"/>
      <c r="IL85" s="97"/>
      <c r="IM85" s="97"/>
      <c r="IN85" s="97"/>
      <c r="IO85" s="97"/>
      <c r="IP85" s="97"/>
      <c r="IQ85" s="97"/>
      <c r="IR85" s="97"/>
      <c r="IS85" s="97"/>
    </row>
    <row r="86" spans="1:253" s="98" customFormat="1" ht="15.75">
      <c r="A86" s="114"/>
      <c r="B86" s="162" t="s">
        <v>19</v>
      </c>
      <c r="C86" s="113">
        <f t="shared" si="0"/>
        <v>0</v>
      </c>
      <c r="D86" s="161"/>
      <c r="E86" s="161"/>
      <c r="F86" s="161"/>
      <c r="G86" s="97"/>
      <c r="H86" s="97"/>
      <c r="I86" s="97"/>
      <c r="J86" s="97"/>
      <c r="K86" s="97"/>
      <c r="L86" s="97"/>
      <c r="IK86" s="97"/>
      <c r="IL86" s="97"/>
      <c r="IM86" s="97"/>
      <c r="IN86" s="97"/>
      <c r="IO86" s="97"/>
      <c r="IP86" s="97"/>
      <c r="IQ86" s="97"/>
      <c r="IR86" s="97"/>
      <c r="IS86" s="97"/>
    </row>
    <row r="87" spans="1:253" s="98" customFormat="1" ht="15.75" hidden="1">
      <c r="A87" s="114"/>
      <c r="B87" s="162"/>
      <c r="C87" s="113"/>
      <c r="D87" s="161"/>
      <c r="E87" s="161"/>
      <c r="F87" s="161"/>
      <c r="G87" s="97"/>
      <c r="H87" s="97"/>
      <c r="I87" s="97"/>
      <c r="J87" s="97"/>
      <c r="K87" s="97"/>
      <c r="L87" s="97"/>
      <c r="IK87" s="97"/>
      <c r="IL87" s="97"/>
      <c r="IM87" s="97"/>
      <c r="IN87" s="97"/>
      <c r="IO87" s="97"/>
      <c r="IP87" s="97"/>
      <c r="IQ87" s="97"/>
      <c r="IR87" s="97"/>
      <c r="IS87" s="97"/>
    </row>
    <row r="88" spans="1:253" s="98" customFormat="1" ht="15.75" customHeight="1" hidden="1">
      <c r="A88" s="114"/>
      <c r="B88" s="136"/>
      <c r="C88" s="116"/>
      <c r="D88" s="161"/>
      <c r="E88" s="161"/>
      <c r="F88" s="161"/>
      <c r="G88" s="97"/>
      <c r="H88" s="97"/>
      <c r="I88" s="97"/>
      <c r="J88" s="97"/>
      <c r="K88" s="97"/>
      <c r="L88" s="97"/>
      <c r="IK88" s="97"/>
      <c r="IL88" s="97"/>
      <c r="IM88" s="97"/>
      <c r="IN88" s="97"/>
      <c r="IO88" s="97"/>
      <c r="IP88" s="97"/>
      <c r="IQ88" s="97"/>
      <c r="IR88" s="97"/>
      <c r="IS88" s="97"/>
    </row>
    <row r="89" spans="1:253" s="98" customFormat="1" ht="47.25" customHeight="1">
      <c r="A89" s="114">
        <v>41051000</v>
      </c>
      <c r="B89" s="136" t="s">
        <v>98</v>
      </c>
      <c r="C89" s="116">
        <f t="shared" si="0"/>
        <v>26201.748000000003</v>
      </c>
      <c r="D89" s="161">
        <f>26198.699+43.573-150.671+110.147</f>
        <v>26201.748000000003</v>
      </c>
      <c r="E89" s="161"/>
      <c r="F89" s="161"/>
      <c r="G89" s="97"/>
      <c r="H89" s="97"/>
      <c r="I89" s="97"/>
      <c r="J89" s="97"/>
      <c r="K89" s="97"/>
      <c r="L89" s="97"/>
      <c r="IK89" s="97"/>
      <c r="IL89" s="97"/>
      <c r="IM89" s="97"/>
      <c r="IN89" s="97"/>
      <c r="IO89" s="97"/>
      <c r="IP89" s="97"/>
      <c r="IQ89" s="97"/>
      <c r="IR89" s="97"/>
      <c r="IS89" s="97"/>
    </row>
    <row r="90" spans="1:253" s="98" customFormat="1" ht="51.75" customHeight="1">
      <c r="A90" s="156">
        <v>41051200</v>
      </c>
      <c r="B90" s="168" t="s">
        <v>112</v>
      </c>
      <c r="C90" s="169">
        <f t="shared" si="0"/>
        <v>583.911</v>
      </c>
      <c r="D90" s="170">
        <v>583.911</v>
      </c>
      <c r="E90" s="170"/>
      <c r="F90" s="170"/>
      <c r="G90" s="97"/>
      <c r="H90" s="97"/>
      <c r="I90" s="97"/>
      <c r="J90" s="97"/>
      <c r="K90" s="97"/>
      <c r="L90" s="97"/>
      <c r="IK90" s="97"/>
      <c r="IL90" s="97"/>
      <c r="IM90" s="97"/>
      <c r="IN90" s="97"/>
      <c r="IO90" s="97"/>
      <c r="IP90" s="97"/>
      <c r="IQ90" s="97"/>
      <c r="IR90" s="97"/>
      <c r="IS90" s="97"/>
    </row>
    <row r="91" spans="1:253" s="98" customFormat="1" ht="15.75" customHeight="1" hidden="1">
      <c r="A91" s="114"/>
      <c r="B91" s="162"/>
      <c r="C91" s="116"/>
      <c r="D91" s="161"/>
      <c r="E91" s="161"/>
      <c r="F91" s="161"/>
      <c r="G91" s="97"/>
      <c r="H91" s="97"/>
      <c r="I91" s="97"/>
      <c r="J91" s="97"/>
      <c r="K91" s="97"/>
      <c r="L91" s="97"/>
      <c r="IK91" s="97"/>
      <c r="IL91" s="97"/>
      <c r="IM91" s="97"/>
      <c r="IN91" s="97"/>
      <c r="IO91" s="97"/>
      <c r="IP91" s="97"/>
      <c r="IQ91" s="97"/>
      <c r="IR91" s="97"/>
      <c r="IS91" s="97"/>
    </row>
    <row r="92" spans="1:253" s="98" customFormat="1" ht="15.75" customHeight="1" hidden="1">
      <c r="A92" s="114"/>
      <c r="B92" s="136"/>
      <c r="C92" s="116"/>
      <c r="D92" s="161"/>
      <c r="E92" s="161"/>
      <c r="F92" s="161"/>
      <c r="G92" s="97"/>
      <c r="H92" s="97"/>
      <c r="I92" s="97"/>
      <c r="J92" s="97"/>
      <c r="K92" s="97"/>
      <c r="L92" s="97"/>
      <c r="IK92" s="97"/>
      <c r="IL92" s="97"/>
      <c r="IM92" s="97"/>
      <c r="IN92" s="97"/>
      <c r="IO92" s="97"/>
      <c r="IP92" s="97"/>
      <c r="IQ92" s="97"/>
      <c r="IR92" s="97"/>
      <c r="IS92" s="97"/>
    </row>
    <row r="93" spans="1:253" s="98" customFormat="1" ht="15.75" customHeight="1" hidden="1">
      <c r="A93" s="114"/>
      <c r="B93" s="166"/>
      <c r="C93" s="116"/>
      <c r="D93" s="161"/>
      <c r="E93" s="161"/>
      <c r="F93" s="161"/>
      <c r="G93" s="97"/>
      <c r="H93" s="97"/>
      <c r="I93" s="97"/>
      <c r="J93" s="97"/>
      <c r="K93" s="97"/>
      <c r="L93" s="97"/>
      <c r="IK93" s="97"/>
      <c r="IL93" s="97"/>
      <c r="IM93" s="97"/>
      <c r="IN93" s="97"/>
      <c r="IO93" s="97"/>
      <c r="IP93" s="97"/>
      <c r="IQ93" s="97"/>
      <c r="IR93" s="97"/>
      <c r="IS93" s="97"/>
    </row>
    <row r="94" spans="1:253" s="98" customFormat="1" ht="69.75" customHeight="1">
      <c r="A94" s="114">
        <v>41051400</v>
      </c>
      <c r="B94" s="361" t="s">
        <v>302</v>
      </c>
      <c r="C94" s="169">
        <f t="shared" si="0"/>
        <v>930.365</v>
      </c>
      <c r="D94" s="161">
        <v>930.365</v>
      </c>
      <c r="E94" s="161"/>
      <c r="F94" s="161"/>
      <c r="G94" s="97"/>
      <c r="H94" s="97"/>
      <c r="I94" s="97"/>
      <c r="J94" s="97"/>
      <c r="K94" s="97"/>
      <c r="L94" s="97"/>
      <c r="IK94" s="97"/>
      <c r="IL94" s="97"/>
      <c r="IM94" s="97"/>
      <c r="IN94" s="97"/>
      <c r="IO94" s="97"/>
      <c r="IP94" s="97"/>
      <c r="IQ94" s="97"/>
      <c r="IR94" s="97"/>
      <c r="IS94" s="97"/>
    </row>
    <row r="95" spans="1:253" s="98" customFormat="1" ht="15.75" customHeight="1">
      <c r="A95" s="114">
        <v>41053900</v>
      </c>
      <c r="B95" s="167" t="s">
        <v>90</v>
      </c>
      <c r="C95" s="116">
        <f t="shared" si="0"/>
        <v>3559.33</v>
      </c>
      <c r="D95" s="161">
        <v>47.072</v>
      </c>
      <c r="E95" s="161">
        <v>3512.258</v>
      </c>
      <c r="F95" s="161">
        <v>3512.258</v>
      </c>
      <c r="G95" s="97"/>
      <c r="H95" s="97"/>
      <c r="I95" s="97"/>
      <c r="J95" s="97"/>
      <c r="K95" s="97"/>
      <c r="L95" s="97"/>
      <c r="IK95" s="97"/>
      <c r="IL95" s="97"/>
      <c r="IM95" s="97"/>
      <c r="IN95" s="97"/>
      <c r="IO95" s="97"/>
      <c r="IP95" s="97"/>
      <c r="IQ95" s="97"/>
      <c r="IR95" s="97"/>
      <c r="IS95" s="97"/>
    </row>
    <row r="96" spans="1:253" s="98" customFormat="1" ht="15.75" customHeight="1" hidden="1">
      <c r="A96" s="114"/>
      <c r="B96" s="164"/>
      <c r="C96" s="116">
        <f t="shared" si="0"/>
        <v>0</v>
      </c>
      <c r="D96" s="161"/>
      <c r="E96" s="161"/>
      <c r="F96" s="161"/>
      <c r="G96" s="97"/>
      <c r="H96" s="97"/>
      <c r="I96" s="97"/>
      <c r="J96" s="97"/>
      <c r="K96" s="97"/>
      <c r="L96" s="97"/>
      <c r="IK96" s="97"/>
      <c r="IL96" s="97"/>
      <c r="IM96" s="97"/>
      <c r="IN96" s="97"/>
      <c r="IO96" s="97"/>
      <c r="IP96" s="97"/>
      <c r="IQ96" s="97"/>
      <c r="IR96" s="97"/>
      <c r="IS96" s="97"/>
    </row>
    <row r="97" spans="1:253" s="98" customFormat="1" ht="55.5" customHeight="1">
      <c r="A97" s="114">
        <v>41055000</v>
      </c>
      <c r="B97" s="164" t="s">
        <v>261</v>
      </c>
      <c r="C97" s="116">
        <f t="shared" si="0"/>
        <v>1785.121</v>
      </c>
      <c r="D97" s="161">
        <f>1222.146+562.975</f>
        <v>1785.121</v>
      </c>
      <c r="E97" s="161"/>
      <c r="F97" s="161"/>
      <c r="G97" s="97"/>
      <c r="H97" s="97"/>
      <c r="I97" s="97"/>
      <c r="J97" s="97"/>
      <c r="K97" s="97"/>
      <c r="L97" s="97"/>
      <c r="IK97" s="97"/>
      <c r="IL97" s="97"/>
      <c r="IM97" s="97"/>
      <c r="IN97" s="97"/>
      <c r="IO97" s="97"/>
      <c r="IP97" s="97"/>
      <c r="IQ97" s="97"/>
      <c r="IR97" s="97"/>
      <c r="IS97" s="97"/>
    </row>
    <row r="98" spans="1:6" ht="15.75">
      <c r="A98" s="171"/>
      <c r="B98" s="172" t="s">
        <v>17</v>
      </c>
      <c r="C98" s="113">
        <f t="shared" si="0"/>
        <v>237545.925</v>
      </c>
      <c r="D98" s="160">
        <f>D71+D70</f>
        <v>231987.441</v>
      </c>
      <c r="E98" s="160">
        <f>E71+E70</f>
        <v>5558.484</v>
      </c>
      <c r="F98" s="160">
        <f>F71+F70</f>
        <v>3512.258</v>
      </c>
    </row>
    <row r="99" spans="1:6" ht="15.75">
      <c r="A99" s="250"/>
      <c r="B99" s="251"/>
      <c r="C99" s="252"/>
      <c r="D99" s="253"/>
      <c r="E99" s="253"/>
      <c r="F99" s="254"/>
    </row>
    <row r="100" spans="1:6" ht="47.25" customHeight="1">
      <c r="A100" s="250" t="s">
        <v>398</v>
      </c>
      <c r="B100" s="4"/>
      <c r="C100" s="421" t="s">
        <v>399</v>
      </c>
      <c r="D100" s="421"/>
      <c r="E100" s="421"/>
      <c r="F100" s="395"/>
    </row>
    <row r="101" spans="1:6" ht="15.75">
      <c r="A101" s="250"/>
      <c r="B101" s="251"/>
      <c r="C101" s="252"/>
      <c r="D101" s="253"/>
      <c r="E101" s="253"/>
      <c r="F101" s="254"/>
    </row>
    <row r="102" spans="1:6" ht="15.75">
      <c r="A102" s="250"/>
      <c r="B102" s="251"/>
      <c r="C102" s="252"/>
      <c r="D102" s="253"/>
      <c r="E102" s="253"/>
      <c r="F102" s="254"/>
    </row>
    <row r="103" spans="1:6" ht="15.75">
      <c r="A103" s="46"/>
      <c r="B103" s="46"/>
      <c r="C103" s="53"/>
      <c r="D103" s="54"/>
      <c r="E103" s="46"/>
      <c r="F103" s="46"/>
    </row>
    <row r="104" spans="1:8" ht="15.75">
      <c r="A104" s="46"/>
      <c r="B104" s="13"/>
      <c r="C104" s="56"/>
      <c r="D104" s="90"/>
      <c r="E104" s="90"/>
      <c r="F104" s="3"/>
      <c r="G104" s="90"/>
      <c r="H104" s="91"/>
    </row>
    <row r="105" spans="1:6" ht="15.75">
      <c r="A105" s="46"/>
      <c r="B105" s="55"/>
      <c r="C105" s="153"/>
      <c r="D105" s="54"/>
      <c r="E105" s="54"/>
      <c r="F105" s="46"/>
    </row>
    <row r="106" spans="1:6" ht="15.75">
      <c r="A106" s="46"/>
      <c r="B106" s="55"/>
      <c r="C106" s="46"/>
      <c r="D106" s="46"/>
      <c r="E106" s="46"/>
      <c r="F106" s="46"/>
    </row>
  </sheetData>
  <sheetProtection/>
  <mergeCells count="10">
    <mergeCell ref="C100:E100"/>
    <mergeCell ref="D1:F1"/>
    <mergeCell ref="A3:F3"/>
    <mergeCell ref="A79:F79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1">
      <selection activeCell="A1" sqref="A1"/>
    </sheetView>
  </sheetViews>
  <sheetFormatPr defaultColWidth="8.83203125" defaultRowHeight="12.75"/>
  <cols>
    <col min="1" max="1" width="15.16015625" style="102" customWidth="1"/>
    <col min="2" max="2" width="61" style="102" customWidth="1"/>
    <col min="3" max="3" width="24.16015625" style="102" customWidth="1"/>
    <col min="4" max="4" width="20.66015625" style="102" customWidth="1"/>
    <col min="5" max="5" width="17.83203125" style="102" customWidth="1"/>
    <col min="6" max="6" width="18.66015625" style="102" customWidth="1"/>
    <col min="7" max="16384" width="8.83203125" style="102" customWidth="1"/>
  </cols>
  <sheetData>
    <row r="1" spans="1:8" ht="80.25" customHeight="1">
      <c r="A1" s="487" t="s">
        <v>426</v>
      </c>
      <c r="B1" s="17"/>
      <c r="C1" s="17"/>
      <c r="D1" s="19"/>
      <c r="E1" s="431" t="s">
        <v>296</v>
      </c>
      <c r="F1" s="432"/>
      <c r="G1" s="137"/>
      <c r="H1" s="137"/>
    </row>
    <row r="2" spans="1:6" ht="12.75">
      <c r="A2" s="16"/>
      <c r="B2" s="17"/>
      <c r="C2" s="17"/>
      <c r="D2" s="19"/>
      <c r="E2" s="429"/>
      <c r="F2" s="430"/>
    </row>
    <row r="3" spans="1:6" ht="12.75">
      <c r="A3" s="16"/>
      <c r="B3" s="435"/>
      <c r="C3" s="435"/>
      <c r="D3" s="435"/>
      <c r="E3" s="17"/>
      <c r="F3" s="18"/>
    </row>
    <row r="4" spans="1:6" ht="18.75">
      <c r="A4" s="436" t="s">
        <v>236</v>
      </c>
      <c r="B4" s="436"/>
      <c r="C4" s="436"/>
      <c r="D4" s="436"/>
      <c r="E4" s="436"/>
      <c r="F4" s="436"/>
    </row>
    <row r="5" spans="1:6" ht="15.75">
      <c r="A5" s="296"/>
      <c r="B5" s="296"/>
      <c r="C5" s="296"/>
      <c r="D5" s="296"/>
      <c r="E5" s="296"/>
      <c r="F5" s="296"/>
    </row>
    <row r="6" spans="1:6" ht="12.75">
      <c r="A6" s="302">
        <v>12523000000</v>
      </c>
      <c r="B6" s="20"/>
      <c r="C6" s="20"/>
      <c r="D6" s="20"/>
      <c r="E6" s="20"/>
      <c r="F6" s="20"/>
    </row>
    <row r="7" spans="1:6" ht="12.75">
      <c r="A7" s="301" t="s">
        <v>120</v>
      </c>
      <c r="B7" s="17"/>
      <c r="C7" s="17"/>
      <c r="D7" s="17"/>
      <c r="E7" s="21"/>
      <c r="F7" s="21" t="s">
        <v>60</v>
      </c>
    </row>
    <row r="8" spans="1:6" ht="15.75">
      <c r="A8" s="433" t="s">
        <v>37</v>
      </c>
      <c r="B8" s="433" t="s">
        <v>108</v>
      </c>
      <c r="C8" s="433" t="s">
        <v>104</v>
      </c>
      <c r="D8" s="437" t="s">
        <v>2</v>
      </c>
      <c r="E8" s="439" t="s">
        <v>3</v>
      </c>
      <c r="F8" s="439"/>
    </row>
    <row r="9" spans="1:6" ht="47.25">
      <c r="A9" s="434"/>
      <c r="B9" s="434"/>
      <c r="C9" s="434"/>
      <c r="D9" s="438"/>
      <c r="E9" s="107" t="s">
        <v>105</v>
      </c>
      <c r="F9" s="107" t="s">
        <v>107</v>
      </c>
    </row>
    <row r="10" spans="1:6" ht="15.75">
      <c r="A10" s="24">
        <v>1</v>
      </c>
      <c r="B10" s="25">
        <v>2</v>
      </c>
      <c r="C10" s="25"/>
      <c r="D10" s="25">
        <v>3</v>
      </c>
      <c r="E10" s="25">
        <v>4</v>
      </c>
      <c r="F10" s="25">
        <v>5</v>
      </c>
    </row>
    <row r="11" spans="1:6" s="106" customFormat="1" ht="27.75" customHeight="1">
      <c r="A11" s="304" t="s">
        <v>38</v>
      </c>
      <c r="B11" s="303" t="s">
        <v>39</v>
      </c>
      <c r="C11" s="355">
        <f aca="true" t="shared" si="0" ref="C11:C32">D11+E11</f>
        <v>12555.693</v>
      </c>
      <c r="D11" s="356">
        <f>+D12+D15</f>
        <v>3893.857</v>
      </c>
      <c r="E11" s="355">
        <f>+E12+E15</f>
        <v>8661.836</v>
      </c>
      <c r="F11" s="355">
        <f>+F12+F15</f>
        <v>8581.936</v>
      </c>
    </row>
    <row r="12" spans="1:6" s="106" customFormat="1" ht="31.5" hidden="1">
      <c r="A12" s="305" t="s">
        <v>40</v>
      </c>
      <c r="B12" s="38" t="s">
        <v>41</v>
      </c>
      <c r="C12" s="355">
        <f t="shared" si="0"/>
        <v>0</v>
      </c>
      <c r="D12" s="357">
        <f>+D13</f>
        <v>0</v>
      </c>
      <c r="E12" s="358">
        <f>+E14</f>
        <v>0</v>
      </c>
      <c r="F12" s="358">
        <f>+F14</f>
        <v>0</v>
      </c>
    </row>
    <row r="13" spans="1:6" s="106" customFormat="1" ht="30.75" customHeight="1" hidden="1">
      <c r="A13" s="305">
        <v>205320</v>
      </c>
      <c r="B13" s="38" t="s">
        <v>42</v>
      </c>
      <c r="C13" s="355">
        <f t="shared" si="0"/>
        <v>0</v>
      </c>
      <c r="D13" s="357"/>
      <c r="E13" s="359"/>
      <c r="F13" s="359"/>
    </row>
    <row r="14" spans="1:6" s="106" customFormat="1" ht="30.75" customHeight="1" hidden="1">
      <c r="A14" s="305">
        <v>205330</v>
      </c>
      <c r="B14" s="38" t="s">
        <v>43</v>
      </c>
      <c r="C14" s="355">
        <f t="shared" si="0"/>
        <v>0</v>
      </c>
      <c r="D14" s="357"/>
      <c r="E14" s="358"/>
      <c r="F14" s="358"/>
    </row>
    <row r="15" spans="1:6" s="106" customFormat="1" ht="34.5" customHeight="1">
      <c r="A15" s="305">
        <v>208000</v>
      </c>
      <c r="B15" s="38" t="s">
        <v>44</v>
      </c>
      <c r="C15" s="355">
        <f t="shared" si="0"/>
        <v>12555.693</v>
      </c>
      <c r="D15" s="357">
        <f>D21+D22</f>
        <v>3893.857</v>
      </c>
      <c r="E15" s="358">
        <f>E21+E22</f>
        <v>8661.836</v>
      </c>
      <c r="F15" s="358">
        <f>F21+F22</f>
        <v>8581.936</v>
      </c>
    </row>
    <row r="16" spans="1:6" s="106" customFormat="1" ht="21.75" customHeight="1" hidden="1">
      <c r="A16" s="306">
        <v>208100</v>
      </c>
      <c r="B16" s="38" t="s">
        <v>45</v>
      </c>
      <c r="C16" s="355">
        <f t="shared" si="0"/>
        <v>0</v>
      </c>
      <c r="D16" s="356"/>
      <c r="E16" s="355"/>
      <c r="F16" s="355"/>
    </row>
    <row r="17" spans="1:6" s="106" customFormat="1" ht="19.5" customHeight="1" hidden="1">
      <c r="A17" s="306">
        <v>208200</v>
      </c>
      <c r="B17" s="38" t="s">
        <v>46</v>
      </c>
      <c r="C17" s="355">
        <f t="shared" si="0"/>
        <v>0</v>
      </c>
      <c r="D17" s="357"/>
      <c r="E17" s="358"/>
      <c r="F17" s="358"/>
    </row>
    <row r="18" spans="1:6" s="106" customFormat="1" ht="36" customHeight="1" hidden="1">
      <c r="A18" s="306" t="s">
        <v>47</v>
      </c>
      <c r="B18" s="38" t="s">
        <v>42</v>
      </c>
      <c r="C18" s="355">
        <f t="shared" si="0"/>
        <v>0</v>
      </c>
      <c r="D18" s="356"/>
      <c r="E18" s="359"/>
      <c r="F18" s="359"/>
    </row>
    <row r="19" spans="1:6" s="106" customFormat="1" ht="35.25" customHeight="1" hidden="1">
      <c r="A19" s="306" t="s">
        <v>48</v>
      </c>
      <c r="B19" s="38" t="s">
        <v>49</v>
      </c>
      <c r="C19" s="355">
        <f t="shared" si="0"/>
        <v>0</v>
      </c>
      <c r="D19" s="357"/>
      <c r="E19" s="358"/>
      <c r="F19" s="358"/>
    </row>
    <row r="20" spans="1:6" s="106" customFormat="1" ht="35.25" customHeight="1" hidden="1">
      <c r="A20" s="306" t="s">
        <v>249</v>
      </c>
      <c r="B20" s="38" t="s">
        <v>251</v>
      </c>
      <c r="C20" s="355">
        <f t="shared" si="0"/>
        <v>0</v>
      </c>
      <c r="D20" s="357"/>
      <c r="E20" s="358"/>
      <c r="F20" s="358"/>
    </row>
    <row r="21" spans="1:6" s="106" customFormat="1" ht="35.25" customHeight="1">
      <c r="A21" s="352">
        <v>208100</v>
      </c>
      <c r="B21" s="351" t="s">
        <v>45</v>
      </c>
      <c r="C21" s="355">
        <f t="shared" si="0"/>
        <v>12555.693</v>
      </c>
      <c r="D21" s="355">
        <v>10692.126</v>
      </c>
      <c r="E21" s="355">
        <v>1863.567</v>
      </c>
      <c r="F21" s="355">
        <v>1783.667</v>
      </c>
    </row>
    <row r="22" spans="1:6" s="106" customFormat="1" ht="34.5" customHeight="1">
      <c r="A22" s="306" t="s">
        <v>48</v>
      </c>
      <c r="B22" s="38" t="s">
        <v>49</v>
      </c>
      <c r="C22" s="355">
        <f t="shared" si="0"/>
        <v>0</v>
      </c>
      <c r="D22" s="357">
        <v>-6798.269</v>
      </c>
      <c r="E22" s="358">
        <v>6798.269</v>
      </c>
      <c r="F22" s="358">
        <v>6798.269</v>
      </c>
    </row>
    <row r="23" spans="1:6" s="106" customFormat="1" ht="28.5" customHeight="1">
      <c r="A23" s="305"/>
      <c r="B23" s="303" t="s">
        <v>50</v>
      </c>
      <c r="C23" s="355">
        <f t="shared" si="0"/>
        <v>12555.693</v>
      </c>
      <c r="D23" s="356">
        <f>+D11</f>
        <v>3893.857</v>
      </c>
      <c r="E23" s="355">
        <f>+E11</f>
        <v>8661.836</v>
      </c>
      <c r="F23" s="355">
        <f>+F11</f>
        <v>8581.936</v>
      </c>
    </row>
    <row r="24" spans="1:6" s="106" customFormat="1" ht="15" customHeight="1">
      <c r="A24" s="304" t="s">
        <v>51</v>
      </c>
      <c r="B24" s="303" t="s">
        <v>52</v>
      </c>
      <c r="C24" s="355">
        <f t="shared" si="0"/>
        <v>12555.693</v>
      </c>
      <c r="D24" s="357">
        <f>D30+D31</f>
        <v>3893.857</v>
      </c>
      <c r="E24" s="358">
        <f>E30+E31</f>
        <v>8661.836</v>
      </c>
      <c r="F24" s="358">
        <f>F30+F31</f>
        <v>8581.936</v>
      </c>
    </row>
    <row r="25" spans="1:6" s="106" customFormat="1" ht="0.75" customHeight="1" hidden="1">
      <c r="A25" s="306" t="s">
        <v>53</v>
      </c>
      <c r="B25" s="38" t="s">
        <v>54</v>
      </c>
      <c r="C25" s="355">
        <f t="shared" si="0"/>
        <v>0</v>
      </c>
      <c r="D25" s="356"/>
      <c r="E25" s="355"/>
      <c r="F25" s="355"/>
    </row>
    <row r="26" spans="1:6" s="106" customFormat="1" ht="30" customHeight="1" hidden="1">
      <c r="A26" s="306" t="s">
        <v>55</v>
      </c>
      <c r="B26" s="38" t="s">
        <v>56</v>
      </c>
      <c r="C26" s="355">
        <f t="shared" si="0"/>
        <v>0</v>
      </c>
      <c r="D26" s="357">
        <f>+D17</f>
        <v>0</v>
      </c>
      <c r="E26" s="358">
        <f>+E17</f>
        <v>0</v>
      </c>
      <c r="F26" s="358">
        <f>+F17</f>
        <v>0</v>
      </c>
    </row>
    <row r="27" spans="1:6" s="106" customFormat="1" ht="30.75" customHeight="1" hidden="1">
      <c r="A27" s="306" t="s">
        <v>57</v>
      </c>
      <c r="B27" s="38" t="s">
        <v>42</v>
      </c>
      <c r="C27" s="355">
        <f t="shared" si="0"/>
        <v>0</v>
      </c>
      <c r="D27" s="357">
        <f>+D13+D18</f>
        <v>0</v>
      </c>
      <c r="E27" s="358">
        <f>+E13+E18</f>
        <v>0</v>
      </c>
      <c r="F27" s="358">
        <f>+F13+F18</f>
        <v>0</v>
      </c>
    </row>
    <row r="28" spans="1:6" s="106" customFormat="1" ht="36" customHeight="1" hidden="1">
      <c r="A28" s="306" t="s">
        <v>58</v>
      </c>
      <c r="B28" s="38" t="s">
        <v>49</v>
      </c>
      <c r="C28" s="355">
        <f t="shared" si="0"/>
        <v>0</v>
      </c>
      <c r="D28" s="357"/>
      <c r="E28" s="358"/>
      <c r="F28" s="358"/>
    </row>
    <row r="29" spans="1:6" s="106" customFormat="1" ht="36" customHeight="1" hidden="1">
      <c r="A29" s="306" t="s">
        <v>250</v>
      </c>
      <c r="B29" s="38" t="s">
        <v>251</v>
      </c>
      <c r="C29" s="355">
        <f t="shared" si="0"/>
        <v>0</v>
      </c>
      <c r="D29" s="357"/>
      <c r="E29" s="358"/>
      <c r="F29" s="358"/>
    </row>
    <row r="30" spans="1:6" s="106" customFormat="1" ht="36" customHeight="1">
      <c r="A30" s="352" t="s">
        <v>53</v>
      </c>
      <c r="B30" s="351" t="s">
        <v>54</v>
      </c>
      <c r="C30" s="355">
        <f t="shared" si="0"/>
        <v>12555.693</v>
      </c>
      <c r="D30" s="355">
        <v>10692.126</v>
      </c>
      <c r="E30" s="355">
        <v>1863.567</v>
      </c>
      <c r="F30" s="355">
        <v>1783.667</v>
      </c>
    </row>
    <row r="31" spans="1:6" s="106" customFormat="1" ht="36.75" customHeight="1">
      <c r="A31" s="306" t="s">
        <v>58</v>
      </c>
      <c r="B31" s="38" t="s">
        <v>49</v>
      </c>
      <c r="C31" s="355">
        <f t="shared" si="0"/>
        <v>0</v>
      </c>
      <c r="D31" s="357">
        <v>-6798.269</v>
      </c>
      <c r="E31" s="358">
        <v>6798.269</v>
      </c>
      <c r="F31" s="358">
        <v>6798.269</v>
      </c>
    </row>
    <row r="32" spans="1:6" s="106" customFormat="1" ht="28.5" customHeight="1">
      <c r="A32" s="305"/>
      <c r="B32" s="303" t="s">
        <v>59</v>
      </c>
      <c r="C32" s="355">
        <f t="shared" si="0"/>
        <v>12555.693</v>
      </c>
      <c r="D32" s="356">
        <f>+D24</f>
        <v>3893.857</v>
      </c>
      <c r="E32" s="355">
        <f>+E24</f>
        <v>8661.836</v>
      </c>
      <c r="F32" s="355">
        <f>+F24</f>
        <v>8581.936</v>
      </c>
    </row>
    <row r="33" spans="1:6" ht="15.75">
      <c r="A33" s="26"/>
      <c r="B33" s="27"/>
      <c r="C33" s="27"/>
      <c r="D33" s="342"/>
      <c r="E33" s="343"/>
      <c r="F33" s="343"/>
    </row>
    <row r="34" spans="1:6" ht="15.75">
      <c r="A34" s="250" t="s">
        <v>398</v>
      </c>
      <c r="B34" s="4"/>
      <c r="C34" s="421" t="s">
        <v>399</v>
      </c>
      <c r="D34" s="421"/>
      <c r="E34" s="421"/>
      <c r="F34" s="345"/>
    </row>
    <row r="35" spans="1:5" ht="15.75">
      <c r="A35" s="28"/>
      <c r="B35" s="47"/>
      <c r="C35" s="47"/>
      <c r="D35" s="105"/>
      <c r="E35" s="104"/>
    </row>
    <row r="36" spans="1:6" ht="15.75">
      <c r="A36" s="47"/>
      <c r="B36" s="103"/>
      <c r="C36" s="103"/>
      <c r="D36" s="47"/>
      <c r="E36" s="47"/>
      <c r="F36" s="47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showGridLines="0" showZeros="0" zoomScale="89" zoomScaleNormal="89" zoomScaleSheetLayoutView="75" zoomScalePageLayoutView="0" workbookViewId="0" topLeftCell="B1">
      <pane xSplit="5" ySplit="11" topLeftCell="G55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B1" sqref="B1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7" style="12" customWidth="1"/>
    <col min="4" max="4" width="1.171875" style="12" hidden="1" customWidth="1"/>
    <col min="5" max="5" width="15.5" style="12" customWidth="1"/>
    <col min="6" max="6" width="69.33203125" style="3" customWidth="1"/>
    <col min="7" max="7" width="17.5" style="3" bestFit="1" customWidth="1"/>
    <col min="8" max="8" width="16.66015625" style="3" customWidth="1"/>
    <col min="9" max="9" width="17" style="3" customWidth="1"/>
    <col min="10" max="10" width="16" style="3" customWidth="1"/>
    <col min="11" max="11" width="12.16015625" style="3" customWidth="1"/>
    <col min="12" max="13" width="16.16015625" style="3" customWidth="1"/>
    <col min="14" max="15" width="16.66015625" style="3" customWidth="1"/>
    <col min="16" max="16" width="14.83203125" style="3" customWidth="1"/>
    <col min="17" max="17" width="15.33203125" style="3" customWidth="1"/>
    <col min="18" max="18" width="18.16015625" style="3" customWidth="1"/>
    <col min="19" max="19" width="12.33203125" style="2" customWidth="1"/>
    <col min="20" max="20" width="13.16015625" style="2" customWidth="1"/>
    <col min="21" max="16384" width="9.33203125" style="2" customWidth="1"/>
  </cols>
  <sheetData>
    <row r="1" spans="1:18" s="6" customFormat="1" ht="60.75" customHeight="1">
      <c r="A1" s="5"/>
      <c r="B1" s="487" t="s">
        <v>426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P1" s="447" t="s">
        <v>301</v>
      </c>
      <c r="Q1" s="447"/>
      <c r="R1" s="447"/>
    </row>
    <row r="2" spans="1:18" s="6" customFormat="1" ht="9.75" customHeight="1">
      <c r="A2" s="5"/>
      <c r="B2" s="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298"/>
      <c r="P2" s="299"/>
      <c r="Q2" s="299"/>
      <c r="R2" s="299"/>
    </row>
    <row r="3" spans="1:18" s="6" customFormat="1" ht="18.75">
      <c r="A3" s="5"/>
      <c r="B3" s="449" t="s">
        <v>234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</row>
    <row r="4" spans="1:18" s="6" customFormat="1" ht="4.5" customHeight="1">
      <c r="A4" s="5"/>
      <c r="B4" s="297"/>
      <c r="C4" s="297"/>
      <c r="D4" s="297"/>
      <c r="E4" s="297"/>
      <c r="F4" s="297"/>
      <c r="G4" s="297"/>
      <c r="H4" s="297"/>
      <c r="I4" s="297"/>
      <c r="J4" s="297"/>
      <c r="O4" s="298"/>
      <c r="P4" s="299"/>
      <c r="Q4" s="299"/>
      <c r="R4" s="299"/>
    </row>
    <row r="5" spans="1:19" ht="13.5" customHeight="1">
      <c r="A5" s="1"/>
      <c r="B5" s="302">
        <v>12523000000</v>
      </c>
      <c r="F5" s="2"/>
      <c r="G5" s="2"/>
      <c r="H5" s="2"/>
      <c r="I5" s="2"/>
      <c r="J5" s="2"/>
      <c r="K5" s="2"/>
      <c r="L5" s="2"/>
      <c r="M5" s="2"/>
      <c r="N5" s="2"/>
      <c r="O5" s="447"/>
      <c r="P5" s="448"/>
      <c r="Q5" s="448"/>
      <c r="R5" s="448"/>
      <c r="S5" s="39"/>
    </row>
    <row r="6" spans="1:18" ht="24.75" customHeight="1">
      <c r="A6" s="1"/>
      <c r="B6" s="301" t="s">
        <v>120</v>
      </c>
      <c r="C6" s="2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8" t="s">
        <v>60</v>
      </c>
    </row>
    <row r="7" spans="1:19" s="32" customFormat="1" ht="21.75" customHeight="1">
      <c r="A7" s="31"/>
      <c r="B7" s="442" t="s">
        <v>116</v>
      </c>
      <c r="C7" s="442" t="s">
        <v>117</v>
      </c>
      <c r="D7" s="40"/>
      <c r="E7" s="442" t="s">
        <v>106</v>
      </c>
      <c r="F7" s="441" t="s">
        <v>118</v>
      </c>
      <c r="G7" s="441" t="s">
        <v>2</v>
      </c>
      <c r="H7" s="441"/>
      <c r="I7" s="441"/>
      <c r="J7" s="441"/>
      <c r="K7" s="441"/>
      <c r="L7" s="441" t="s">
        <v>3</v>
      </c>
      <c r="M7" s="441"/>
      <c r="N7" s="441"/>
      <c r="O7" s="441"/>
      <c r="P7" s="441"/>
      <c r="Q7" s="441"/>
      <c r="R7" s="441" t="s">
        <v>4</v>
      </c>
      <c r="S7" s="41"/>
    </row>
    <row r="8" spans="1:19" s="32" customFormat="1" ht="16.5" customHeight="1">
      <c r="A8" s="33"/>
      <c r="B8" s="443"/>
      <c r="C8" s="443"/>
      <c r="D8" s="42"/>
      <c r="E8" s="443"/>
      <c r="F8" s="441"/>
      <c r="G8" s="441" t="s">
        <v>105</v>
      </c>
      <c r="H8" s="441" t="s">
        <v>5</v>
      </c>
      <c r="I8" s="441" t="s">
        <v>6</v>
      </c>
      <c r="J8" s="441"/>
      <c r="K8" s="441" t="s">
        <v>7</v>
      </c>
      <c r="L8" s="441" t="s">
        <v>105</v>
      </c>
      <c r="M8" s="442" t="s">
        <v>107</v>
      </c>
      <c r="N8" s="441" t="s">
        <v>5</v>
      </c>
      <c r="O8" s="441" t="s">
        <v>6</v>
      </c>
      <c r="P8" s="441"/>
      <c r="Q8" s="441" t="s">
        <v>7</v>
      </c>
      <c r="R8" s="441"/>
      <c r="S8" s="41"/>
    </row>
    <row r="9" spans="1:19" s="32" customFormat="1" ht="20.25" customHeight="1">
      <c r="A9" s="34"/>
      <c r="B9" s="443"/>
      <c r="C9" s="443"/>
      <c r="D9" s="42"/>
      <c r="E9" s="443"/>
      <c r="F9" s="441"/>
      <c r="G9" s="441"/>
      <c r="H9" s="441"/>
      <c r="I9" s="441" t="s">
        <v>99</v>
      </c>
      <c r="J9" s="441" t="s">
        <v>8</v>
      </c>
      <c r="K9" s="441"/>
      <c r="L9" s="441"/>
      <c r="M9" s="443"/>
      <c r="N9" s="441"/>
      <c r="O9" s="441" t="s">
        <v>99</v>
      </c>
      <c r="P9" s="441" t="s">
        <v>8</v>
      </c>
      <c r="Q9" s="441"/>
      <c r="R9" s="441"/>
      <c r="S9" s="41"/>
    </row>
    <row r="10" spans="1:19" s="32" customFormat="1" ht="58.5" customHeight="1">
      <c r="A10" s="35"/>
      <c r="B10" s="444"/>
      <c r="C10" s="444"/>
      <c r="D10" s="43"/>
      <c r="E10" s="444"/>
      <c r="F10" s="441"/>
      <c r="G10" s="441"/>
      <c r="H10" s="441"/>
      <c r="I10" s="441"/>
      <c r="J10" s="441"/>
      <c r="K10" s="441"/>
      <c r="L10" s="441"/>
      <c r="M10" s="444"/>
      <c r="N10" s="441"/>
      <c r="O10" s="441"/>
      <c r="P10" s="441"/>
      <c r="Q10" s="441"/>
      <c r="R10" s="441"/>
      <c r="S10" s="41"/>
    </row>
    <row r="11" spans="1:19" s="32" customFormat="1" ht="18.75" customHeight="1">
      <c r="A11" s="35"/>
      <c r="B11" s="94">
        <v>1</v>
      </c>
      <c r="C11" s="94">
        <v>2</v>
      </c>
      <c r="D11" s="94"/>
      <c r="E11" s="94">
        <v>3</v>
      </c>
      <c r="F11" s="94">
        <v>3.71428571428571</v>
      </c>
      <c r="G11" s="94">
        <v>5</v>
      </c>
      <c r="H11" s="94">
        <v>6</v>
      </c>
      <c r="I11" s="94">
        <v>7</v>
      </c>
      <c r="J11" s="94">
        <v>8</v>
      </c>
      <c r="K11" s="94">
        <v>9</v>
      </c>
      <c r="L11" s="94">
        <v>10</v>
      </c>
      <c r="M11" s="94">
        <v>11</v>
      </c>
      <c r="N11" s="94">
        <v>12</v>
      </c>
      <c r="O11" s="94">
        <v>13</v>
      </c>
      <c r="P11" s="94">
        <v>14</v>
      </c>
      <c r="Q11" s="94">
        <v>15</v>
      </c>
      <c r="R11" s="94">
        <v>16</v>
      </c>
      <c r="S11" s="41"/>
    </row>
    <row r="12" spans="1:19" s="15" customFormat="1" ht="19.5" customHeight="1">
      <c r="A12" s="130"/>
      <c r="B12" s="155"/>
      <c r="C12" s="57" t="s">
        <v>77</v>
      </c>
      <c r="D12" s="111"/>
      <c r="E12" s="111"/>
      <c r="F12" s="225" t="s">
        <v>220</v>
      </c>
      <c r="G12" s="134">
        <f aca="true" t="shared" si="0" ref="G12:Q12">SUM(G13:G74)</f>
        <v>211410.95600000003</v>
      </c>
      <c r="H12" s="134">
        <f t="shared" si="0"/>
        <v>211410.95600000003</v>
      </c>
      <c r="I12" s="134">
        <f t="shared" si="0"/>
        <v>154705.148</v>
      </c>
      <c r="J12" s="134">
        <f t="shared" si="0"/>
        <v>26673.232000000004</v>
      </c>
      <c r="K12" s="134">
        <f t="shared" si="0"/>
        <v>0</v>
      </c>
      <c r="L12" s="134">
        <f t="shared" si="0"/>
        <v>12985.823999999999</v>
      </c>
      <c r="M12" s="134">
        <f t="shared" si="0"/>
        <v>10859.697999999999</v>
      </c>
      <c r="N12" s="134">
        <f t="shared" si="0"/>
        <v>2126.126</v>
      </c>
      <c r="O12" s="134">
        <f t="shared" si="0"/>
        <v>376.299</v>
      </c>
      <c r="P12" s="134">
        <f t="shared" si="0"/>
        <v>26.606</v>
      </c>
      <c r="Q12" s="134">
        <f t="shared" si="0"/>
        <v>10859.697999999999</v>
      </c>
      <c r="R12" s="85">
        <f aca="true" t="shared" si="1" ref="R12:R74">L12+G12</f>
        <v>224396.78000000003</v>
      </c>
      <c r="S12" s="48"/>
    </row>
    <row r="13" spans="1:19" s="15" customFormat="1" ht="61.5" customHeight="1">
      <c r="A13" s="130"/>
      <c r="B13" s="235" t="s">
        <v>186</v>
      </c>
      <c r="C13" s="235" t="s">
        <v>185</v>
      </c>
      <c r="D13" s="234" t="s">
        <v>62</v>
      </c>
      <c r="E13" s="227" t="s">
        <v>62</v>
      </c>
      <c r="F13" s="349" t="s">
        <v>232</v>
      </c>
      <c r="G13" s="154">
        <f aca="true" t="shared" si="2" ref="G13:G45">H13</f>
        <v>7626.449</v>
      </c>
      <c r="H13" s="154">
        <f>10296.095-1422.883-1246.763</f>
        <v>7626.449</v>
      </c>
      <c r="I13" s="154">
        <f>9116.079-1372.833-1287.421</f>
        <v>6455.824999999999</v>
      </c>
      <c r="J13" s="154">
        <f>518.516-50+29.704</f>
        <v>498.21999999999997</v>
      </c>
      <c r="K13" s="85"/>
      <c r="L13" s="85"/>
      <c r="M13" s="85"/>
      <c r="N13" s="85"/>
      <c r="O13" s="85"/>
      <c r="P13" s="85"/>
      <c r="Q13" s="85"/>
      <c r="R13" s="85">
        <f t="shared" si="1"/>
        <v>7626.449</v>
      </c>
      <c r="S13" s="48"/>
    </row>
    <row r="14" spans="1:19" s="15" customFormat="1" ht="32.25" customHeight="1">
      <c r="A14" s="130"/>
      <c r="B14" s="84" t="s">
        <v>187</v>
      </c>
      <c r="C14" s="63" t="s">
        <v>67</v>
      </c>
      <c r="D14" s="232"/>
      <c r="E14" s="75" t="s">
        <v>66</v>
      </c>
      <c r="F14" s="62" t="s">
        <v>84</v>
      </c>
      <c r="G14" s="154">
        <f t="shared" si="2"/>
        <v>324.672</v>
      </c>
      <c r="H14" s="154">
        <v>324.672</v>
      </c>
      <c r="I14" s="154">
        <v>219.67</v>
      </c>
      <c r="J14" s="154">
        <v>20.693</v>
      </c>
      <c r="K14" s="86"/>
      <c r="L14" s="135"/>
      <c r="M14" s="135"/>
      <c r="N14" s="135"/>
      <c r="O14" s="135"/>
      <c r="P14" s="135"/>
      <c r="Q14" s="135"/>
      <c r="R14" s="85">
        <f t="shared" si="1"/>
        <v>324.672</v>
      </c>
      <c r="S14" s="48"/>
    </row>
    <row r="15" spans="1:19" s="15" customFormat="1" ht="35.25" customHeight="1">
      <c r="A15" s="83"/>
      <c r="B15" s="84" t="s">
        <v>188</v>
      </c>
      <c r="C15" s="51">
        <v>1010</v>
      </c>
      <c r="D15" s="72" t="s">
        <v>26</v>
      </c>
      <c r="E15" s="63" t="s">
        <v>68</v>
      </c>
      <c r="F15" s="60" t="s">
        <v>78</v>
      </c>
      <c r="G15" s="154">
        <f t="shared" si="2"/>
        <v>19812.92</v>
      </c>
      <c r="H15" s="154">
        <v>19812.92</v>
      </c>
      <c r="I15" s="154">
        <v>15631.464</v>
      </c>
      <c r="J15" s="154">
        <f>2365.775-5.573</f>
        <v>2360.202</v>
      </c>
      <c r="K15" s="86"/>
      <c r="L15" s="86">
        <f>N15+Q15</f>
        <v>1225.582</v>
      </c>
      <c r="M15" s="86"/>
      <c r="N15" s="86">
        <v>1225.582</v>
      </c>
      <c r="O15" s="86"/>
      <c r="P15" s="86"/>
      <c r="Q15" s="86"/>
      <c r="R15" s="85">
        <f t="shared" si="1"/>
        <v>21038.501999999997</v>
      </c>
      <c r="S15" s="48"/>
    </row>
    <row r="16" spans="1:19" s="122" customFormat="1" ht="42.75" customHeight="1">
      <c r="A16" s="131"/>
      <c r="B16" s="84" t="s">
        <v>189</v>
      </c>
      <c r="C16" s="114">
        <v>1021</v>
      </c>
      <c r="D16" s="111"/>
      <c r="E16" s="111" t="s">
        <v>69</v>
      </c>
      <c r="F16" s="136" t="s">
        <v>126</v>
      </c>
      <c r="G16" s="154">
        <f t="shared" si="2"/>
        <v>40978.738</v>
      </c>
      <c r="H16" s="120">
        <f>41138.245+760.52-698.584-221.443</f>
        <v>40978.738</v>
      </c>
      <c r="I16" s="120">
        <v>22410.88</v>
      </c>
      <c r="J16" s="120">
        <v>11591.927</v>
      </c>
      <c r="K16" s="120"/>
      <c r="L16" s="86">
        <f aca="true" t="shared" si="3" ref="L16:L63">N16+Q16</f>
        <v>321.646</v>
      </c>
      <c r="M16" s="120"/>
      <c r="N16" s="120">
        <v>321.646</v>
      </c>
      <c r="O16" s="120"/>
      <c r="P16" s="120"/>
      <c r="Q16" s="120"/>
      <c r="R16" s="85">
        <f t="shared" si="1"/>
        <v>41300.384</v>
      </c>
      <c r="S16" s="121"/>
    </row>
    <row r="17" spans="1:19" s="15" customFormat="1" ht="0.75" customHeight="1" hidden="1">
      <c r="A17" s="83"/>
      <c r="B17" s="84" t="s">
        <v>190</v>
      </c>
      <c r="C17" s="114">
        <v>1031</v>
      </c>
      <c r="D17" s="111"/>
      <c r="E17" s="111" t="s">
        <v>69</v>
      </c>
      <c r="F17" s="136" t="s">
        <v>126</v>
      </c>
      <c r="G17" s="154">
        <f t="shared" si="2"/>
        <v>0</v>
      </c>
      <c r="H17" s="154"/>
      <c r="I17" s="154"/>
      <c r="J17" s="154"/>
      <c r="K17" s="86"/>
      <c r="L17" s="86">
        <f t="shared" si="3"/>
        <v>0</v>
      </c>
      <c r="M17" s="86"/>
      <c r="N17" s="86"/>
      <c r="O17" s="86"/>
      <c r="P17" s="86"/>
      <c r="Q17" s="86"/>
      <c r="R17" s="85">
        <f t="shared" si="1"/>
        <v>0</v>
      </c>
      <c r="S17" s="48"/>
    </row>
    <row r="18" spans="1:19" s="15" customFormat="1" ht="33.75" customHeight="1" hidden="1">
      <c r="A18" s="83"/>
      <c r="B18" s="84"/>
      <c r="C18" s="114"/>
      <c r="D18" s="111"/>
      <c r="E18" s="111"/>
      <c r="F18" s="136"/>
      <c r="G18" s="354"/>
      <c r="H18" s="354"/>
      <c r="I18" s="354"/>
      <c r="J18" s="354"/>
      <c r="K18" s="86"/>
      <c r="L18" s="86"/>
      <c r="M18" s="86"/>
      <c r="N18" s="86"/>
      <c r="O18" s="86"/>
      <c r="P18" s="86"/>
      <c r="Q18" s="86"/>
      <c r="R18" s="85"/>
      <c r="S18" s="48"/>
    </row>
    <row r="19" spans="1:19" s="15" customFormat="1" ht="37.5" customHeight="1">
      <c r="A19" s="83"/>
      <c r="B19" s="84" t="s">
        <v>190</v>
      </c>
      <c r="C19" s="235" t="s">
        <v>244</v>
      </c>
      <c r="D19" s="233" t="s">
        <v>69</v>
      </c>
      <c r="E19" s="111" t="s">
        <v>69</v>
      </c>
      <c r="F19" s="136" t="s">
        <v>126</v>
      </c>
      <c r="G19" s="154">
        <f t="shared" si="2"/>
        <v>67559.3</v>
      </c>
      <c r="H19" s="154">
        <v>67559.3</v>
      </c>
      <c r="I19" s="154">
        <v>67559.3</v>
      </c>
      <c r="J19" s="154"/>
      <c r="K19" s="86"/>
      <c r="L19" s="86">
        <f t="shared" si="3"/>
        <v>0</v>
      </c>
      <c r="M19" s="86"/>
      <c r="N19" s="86"/>
      <c r="O19" s="86"/>
      <c r="P19" s="86"/>
      <c r="Q19" s="86"/>
      <c r="R19" s="85">
        <f t="shared" si="1"/>
        <v>67559.3</v>
      </c>
      <c r="S19" s="48"/>
    </row>
    <row r="20" spans="1:19" s="15" customFormat="1" ht="37.5" customHeight="1">
      <c r="A20" s="83"/>
      <c r="B20" s="84" t="s">
        <v>386</v>
      </c>
      <c r="C20" s="114">
        <v>1061</v>
      </c>
      <c r="D20" s="111"/>
      <c r="E20" s="111" t="s">
        <v>69</v>
      </c>
      <c r="F20" s="136" t="s">
        <v>126</v>
      </c>
      <c r="G20" s="354">
        <f>H20</f>
        <v>1455.166</v>
      </c>
      <c r="H20" s="354">
        <f>698.584+756.582</f>
        <v>1455.166</v>
      </c>
      <c r="I20" s="354">
        <v>756.582</v>
      </c>
      <c r="J20" s="354"/>
      <c r="K20" s="86"/>
      <c r="L20" s="86">
        <f t="shared" si="3"/>
        <v>405.928</v>
      </c>
      <c r="M20" s="86">
        <v>405.928</v>
      </c>
      <c r="N20" s="86"/>
      <c r="O20" s="86"/>
      <c r="P20" s="86"/>
      <c r="Q20" s="86">
        <v>405.928</v>
      </c>
      <c r="R20" s="85">
        <f>L20+G20</f>
        <v>1861.094</v>
      </c>
      <c r="S20" s="48"/>
    </row>
    <row r="21" spans="1:19" s="15" customFormat="1" ht="36" customHeight="1">
      <c r="A21" s="83"/>
      <c r="B21" s="84" t="s">
        <v>191</v>
      </c>
      <c r="C21" s="114">
        <v>1070</v>
      </c>
      <c r="D21" s="111" t="s">
        <v>27</v>
      </c>
      <c r="E21" s="111" t="s">
        <v>70</v>
      </c>
      <c r="F21" s="136" t="s">
        <v>122</v>
      </c>
      <c r="G21" s="154">
        <f t="shared" si="2"/>
        <v>2394.323</v>
      </c>
      <c r="H21" s="154">
        <f>2388.75+5.573</f>
        <v>2394.323</v>
      </c>
      <c r="I21" s="150">
        <v>2106.692</v>
      </c>
      <c r="J21" s="154">
        <f>266.866+5.573</f>
        <v>272.43899999999996</v>
      </c>
      <c r="K21" s="85"/>
      <c r="L21" s="86">
        <f t="shared" si="3"/>
        <v>0</v>
      </c>
      <c r="M21" s="85"/>
      <c r="N21" s="85"/>
      <c r="O21" s="85"/>
      <c r="P21" s="85"/>
      <c r="Q21" s="85"/>
      <c r="R21" s="85">
        <f t="shared" si="1"/>
        <v>2394.323</v>
      </c>
      <c r="S21" s="48"/>
    </row>
    <row r="22" spans="1:19" s="15" customFormat="1" ht="28.5" customHeight="1">
      <c r="A22" s="83"/>
      <c r="B22" s="84" t="s">
        <v>192</v>
      </c>
      <c r="C22" s="156">
        <v>1080</v>
      </c>
      <c r="D22" s="157"/>
      <c r="E22" s="119" t="s">
        <v>70</v>
      </c>
      <c r="F22" s="158" t="s">
        <v>121</v>
      </c>
      <c r="G22" s="154">
        <f t="shared" si="2"/>
        <v>7456.731</v>
      </c>
      <c r="H22" s="150">
        <v>7456.731</v>
      </c>
      <c r="I22" s="150">
        <v>6383.793</v>
      </c>
      <c r="J22" s="150">
        <v>955.577</v>
      </c>
      <c r="K22" s="87"/>
      <c r="L22" s="86">
        <f t="shared" si="3"/>
        <v>365.79</v>
      </c>
      <c r="M22" s="87"/>
      <c r="N22" s="87">
        <v>365.79</v>
      </c>
      <c r="O22" s="87">
        <v>313.784</v>
      </c>
      <c r="P22" s="87">
        <v>26.506</v>
      </c>
      <c r="Q22" s="87"/>
      <c r="R22" s="85">
        <f t="shared" si="1"/>
        <v>7822.521</v>
      </c>
      <c r="S22" s="48"/>
    </row>
    <row r="23" spans="1:19" s="15" customFormat="1" ht="28.5" customHeight="1">
      <c r="A23" s="83"/>
      <c r="B23" s="84" t="s">
        <v>193</v>
      </c>
      <c r="C23" s="114">
        <v>1141</v>
      </c>
      <c r="D23" s="111" t="s">
        <v>29</v>
      </c>
      <c r="E23" s="111" t="s">
        <v>71</v>
      </c>
      <c r="F23" s="136" t="s">
        <v>92</v>
      </c>
      <c r="G23" s="154">
        <f t="shared" si="2"/>
        <v>2795.993</v>
      </c>
      <c r="H23" s="154">
        <v>2795.993</v>
      </c>
      <c r="I23" s="154">
        <v>2163.445</v>
      </c>
      <c r="J23" s="154">
        <v>234.893</v>
      </c>
      <c r="K23" s="86"/>
      <c r="L23" s="86">
        <f t="shared" si="3"/>
        <v>0</v>
      </c>
      <c r="M23" s="86"/>
      <c r="N23" s="86"/>
      <c r="O23" s="86"/>
      <c r="P23" s="86"/>
      <c r="Q23" s="86"/>
      <c r="R23" s="85">
        <f t="shared" si="1"/>
        <v>2795.993</v>
      </c>
      <c r="S23" s="48"/>
    </row>
    <row r="24" spans="1:19" s="15" customFormat="1" ht="28.5" customHeight="1">
      <c r="A24" s="83"/>
      <c r="B24" s="84" t="s">
        <v>194</v>
      </c>
      <c r="C24" s="114">
        <v>1142</v>
      </c>
      <c r="D24" s="111"/>
      <c r="E24" s="111" t="s">
        <v>71</v>
      </c>
      <c r="F24" s="136" t="s">
        <v>111</v>
      </c>
      <c r="G24" s="154">
        <f t="shared" si="2"/>
        <v>18.1</v>
      </c>
      <c r="H24" s="154">
        <v>18.1</v>
      </c>
      <c r="I24" s="154"/>
      <c r="J24" s="154"/>
      <c r="K24" s="85"/>
      <c r="L24" s="86">
        <f t="shared" si="3"/>
        <v>0</v>
      </c>
      <c r="M24" s="85"/>
      <c r="N24" s="85"/>
      <c r="O24" s="85"/>
      <c r="P24" s="85"/>
      <c r="Q24" s="85"/>
      <c r="R24" s="85">
        <f t="shared" si="1"/>
        <v>18.1</v>
      </c>
      <c r="S24" s="48"/>
    </row>
    <row r="25" spans="1:19" s="15" customFormat="1" ht="33" customHeight="1">
      <c r="A25" s="83"/>
      <c r="B25" s="84" t="s">
        <v>195</v>
      </c>
      <c r="C25" s="114">
        <v>1151</v>
      </c>
      <c r="D25" s="111"/>
      <c r="E25" s="111" t="s">
        <v>71</v>
      </c>
      <c r="F25" s="136" t="s">
        <v>124</v>
      </c>
      <c r="G25" s="154">
        <f t="shared" si="2"/>
        <v>325.874</v>
      </c>
      <c r="H25" s="154">
        <v>325.874</v>
      </c>
      <c r="I25" s="154">
        <v>210.098</v>
      </c>
      <c r="J25" s="154">
        <v>92.049</v>
      </c>
      <c r="K25" s="86"/>
      <c r="L25" s="86">
        <f t="shared" si="3"/>
        <v>0</v>
      </c>
      <c r="M25" s="86"/>
      <c r="N25" s="86"/>
      <c r="O25" s="86"/>
      <c r="P25" s="86"/>
      <c r="Q25" s="86"/>
      <c r="R25" s="85">
        <f t="shared" si="1"/>
        <v>325.874</v>
      </c>
      <c r="S25" s="48"/>
    </row>
    <row r="26" spans="1:19" s="15" customFormat="1" ht="34.5" customHeight="1">
      <c r="A26" s="83"/>
      <c r="B26" s="84" t="s">
        <v>196</v>
      </c>
      <c r="C26" s="114">
        <v>1152</v>
      </c>
      <c r="D26" s="111"/>
      <c r="E26" s="111" t="s">
        <v>71</v>
      </c>
      <c r="F26" s="136" t="s">
        <v>125</v>
      </c>
      <c r="G26" s="154">
        <f t="shared" si="2"/>
        <v>1553.9479999999999</v>
      </c>
      <c r="H26" s="154">
        <f>1550.899+43.573-150.671+110.147</f>
        <v>1553.9479999999999</v>
      </c>
      <c r="I26" s="154">
        <f>1550.899+43.573-150.671+110.147</f>
        <v>1553.9479999999999</v>
      </c>
      <c r="J26" s="154"/>
      <c r="K26" s="86"/>
      <c r="L26" s="86">
        <f t="shared" si="3"/>
        <v>0</v>
      </c>
      <c r="M26" s="86"/>
      <c r="N26" s="86"/>
      <c r="O26" s="86"/>
      <c r="P26" s="86"/>
      <c r="Q26" s="86"/>
      <c r="R26" s="85">
        <f t="shared" si="1"/>
        <v>1553.9479999999999</v>
      </c>
      <c r="S26" s="48"/>
    </row>
    <row r="27" spans="1:19" s="15" customFormat="1" ht="29.25" customHeight="1" hidden="1">
      <c r="A27" s="83"/>
      <c r="B27" s="148" t="s">
        <v>198</v>
      </c>
      <c r="C27" s="226">
        <v>1160</v>
      </c>
      <c r="D27" s="146" t="s">
        <v>28</v>
      </c>
      <c r="E27" s="146" t="s">
        <v>71</v>
      </c>
      <c r="F27" s="147" t="s">
        <v>183</v>
      </c>
      <c r="G27" s="154">
        <f t="shared" si="2"/>
        <v>0</v>
      </c>
      <c r="H27" s="154"/>
      <c r="I27" s="154"/>
      <c r="J27" s="154"/>
      <c r="K27" s="86"/>
      <c r="L27" s="86">
        <f t="shared" si="3"/>
        <v>0</v>
      </c>
      <c r="M27" s="86"/>
      <c r="N27" s="86"/>
      <c r="O27" s="86"/>
      <c r="P27" s="86"/>
      <c r="Q27" s="86"/>
      <c r="R27" s="85">
        <f t="shared" si="1"/>
        <v>0</v>
      </c>
      <c r="S27" s="48"/>
    </row>
    <row r="28" spans="1:19" s="15" customFormat="1" ht="28.5" customHeight="1" hidden="1">
      <c r="A28" s="83"/>
      <c r="B28" s="84" t="s">
        <v>197</v>
      </c>
      <c r="C28" s="114">
        <v>1200</v>
      </c>
      <c r="D28" s="111"/>
      <c r="E28" s="111" t="s">
        <v>71</v>
      </c>
      <c r="F28" s="159" t="s">
        <v>127</v>
      </c>
      <c r="G28" s="154">
        <f t="shared" si="2"/>
        <v>0</v>
      </c>
      <c r="H28" s="151"/>
      <c r="I28" s="154"/>
      <c r="J28" s="154"/>
      <c r="K28" s="86"/>
      <c r="L28" s="86">
        <f t="shared" si="3"/>
        <v>0</v>
      </c>
      <c r="M28" s="86"/>
      <c r="N28" s="86"/>
      <c r="O28" s="86"/>
      <c r="P28" s="86"/>
      <c r="Q28" s="86"/>
      <c r="R28" s="85">
        <f t="shared" si="1"/>
        <v>0</v>
      </c>
      <c r="S28" s="48"/>
    </row>
    <row r="29" spans="1:19" s="15" customFormat="1" ht="27" customHeight="1" hidden="1">
      <c r="A29" s="83"/>
      <c r="B29" s="84" t="s">
        <v>201</v>
      </c>
      <c r="C29" s="114">
        <v>2010</v>
      </c>
      <c r="D29" s="111"/>
      <c r="E29" s="227" t="s">
        <v>72</v>
      </c>
      <c r="F29" s="228" t="s">
        <v>22</v>
      </c>
      <c r="G29" s="154">
        <f t="shared" si="2"/>
        <v>0</v>
      </c>
      <c r="H29" s="151"/>
      <c r="I29" s="154"/>
      <c r="J29" s="154"/>
      <c r="K29" s="86"/>
      <c r="L29" s="86">
        <f t="shared" si="3"/>
        <v>0</v>
      </c>
      <c r="M29" s="86"/>
      <c r="N29" s="86"/>
      <c r="O29" s="86"/>
      <c r="P29" s="86"/>
      <c r="Q29" s="86"/>
      <c r="R29" s="85">
        <f t="shared" si="1"/>
        <v>0</v>
      </c>
      <c r="S29" s="48"/>
    </row>
    <row r="30" spans="1:19" s="15" customFormat="1" ht="56.25" customHeight="1" hidden="1">
      <c r="A30" s="83"/>
      <c r="B30" s="84" t="s">
        <v>199</v>
      </c>
      <c r="C30" s="51">
        <v>2111</v>
      </c>
      <c r="D30" s="72" t="s">
        <v>30</v>
      </c>
      <c r="E30" s="75" t="s">
        <v>113</v>
      </c>
      <c r="F30" s="61" t="s">
        <v>91</v>
      </c>
      <c r="G30" s="154">
        <f t="shared" si="2"/>
        <v>0</v>
      </c>
      <c r="H30" s="151"/>
      <c r="I30" s="154"/>
      <c r="J30" s="154"/>
      <c r="K30" s="86"/>
      <c r="L30" s="86">
        <f t="shared" si="3"/>
        <v>0</v>
      </c>
      <c r="M30" s="86"/>
      <c r="N30" s="86"/>
      <c r="O30" s="86"/>
      <c r="P30" s="86"/>
      <c r="Q30" s="86"/>
      <c r="R30" s="85">
        <f t="shared" si="1"/>
        <v>0</v>
      </c>
      <c r="S30" s="48"/>
    </row>
    <row r="31" spans="1:19" s="15" customFormat="1" ht="47.25" customHeight="1">
      <c r="A31" s="83"/>
      <c r="B31" s="155" t="s">
        <v>198</v>
      </c>
      <c r="C31" s="114">
        <v>1160</v>
      </c>
      <c r="D31" s="111" t="s">
        <v>28</v>
      </c>
      <c r="E31" s="111" t="s">
        <v>71</v>
      </c>
      <c r="F31" s="136" t="s">
        <v>183</v>
      </c>
      <c r="G31" s="154">
        <f t="shared" si="2"/>
        <v>1170.477</v>
      </c>
      <c r="H31" s="151">
        <v>1170.477</v>
      </c>
      <c r="I31" s="154">
        <v>999.321</v>
      </c>
      <c r="J31" s="154">
        <v>80.539</v>
      </c>
      <c r="K31" s="86"/>
      <c r="L31" s="86">
        <f t="shared" si="3"/>
        <v>0</v>
      </c>
      <c r="M31" s="86"/>
      <c r="N31" s="86"/>
      <c r="O31" s="86"/>
      <c r="P31" s="86"/>
      <c r="Q31" s="86"/>
      <c r="R31" s="85">
        <f t="shared" si="1"/>
        <v>1170.477</v>
      </c>
      <c r="S31" s="48"/>
    </row>
    <row r="32" spans="1:19" s="15" customFormat="1" ht="66" customHeight="1">
      <c r="A32" s="83"/>
      <c r="B32" s="353" t="s">
        <v>387</v>
      </c>
      <c r="C32" s="114">
        <v>1181</v>
      </c>
      <c r="D32" s="111"/>
      <c r="E32" s="111" t="s">
        <v>71</v>
      </c>
      <c r="F32" s="136" t="s">
        <v>388</v>
      </c>
      <c r="G32" s="354">
        <f t="shared" si="2"/>
        <v>0</v>
      </c>
      <c r="H32" s="151"/>
      <c r="I32" s="354"/>
      <c r="J32" s="354"/>
      <c r="K32" s="86"/>
      <c r="L32" s="86">
        <f t="shared" si="3"/>
        <v>41.332</v>
      </c>
      <c r="M32" s="86">
        <v>41.332</v>
      </c>
      <c r="N32" s="86"/>
      <c r="O32" s="86"/>
      <c r="P32" s="86"/>
      <c r="Q32" s="86">
        <v>41.332</v>
      </c>
      <c r="R32" s="85">
        <f t="shared" si="1"/>
        <v>41.332</v>
      </c>
      <c r="S32" s="48"/>
    </row>
    <row r="33" spans="1:19" s="15" customFormat="1" ht="72" customHeight="1">
      <c r="A33" s="83"/>
      <c r="B33" s="353" t="s">
        <v>389</v>
      </c>
      <c r="C33" s="114">
        <v>1182</v>
      </c>
      <c r="D33" s="111"/>
      <c r="E33" s="111" t="s">
        <v>71</v>
      </c>
      <c r="F33" s="136" t="s">
        <v>390</v>
      </c>
      <c r="G33" s="354">
        <f t="shared" si="2"/>
        <v>145.059</v>
      </c>
      <c r="H33" s="151">
        <v>145.059</v>
      </c>
      <c r="I33" s="354"/>
      <c r="J33" s="354"/>
      <c r="K33" s="86"/>
      <c r="L33" s="86">
        <f t="shared" si="3"/>
        <v>785.306</v>
      </c>
      <c r="M33" s="86">
        <v>785.306</v>
      </c>
      <c r="N33" s="86"/>
      <c r="O33" s="86"/>
      <c r="P33" s="86"/>
      <c r="Q33" s="86">
        <v>785.306</v>
      </c>
      <c r="R33" s="85">
        <f t="shared" si="1"/>
        <v>930.365</v>
      </c>
      <c r="S33" s="48"/>
    </row>
    <row r="34" spans="1:19" s="15" customFormat="1" ht="62.25" customHeight="1">
      <c r="A34" s="83"/>
      <c r="B34" s="84" t="s">
        <v>197</v>
      </c>
      <c r="C34" s="51">
        <v>1200</v>
      </c>
      <c r="D34" s="72"/>
      <c r="E34" s="236" t="s">
        <v>71</v>
      </c>
      <c r="F34" s="237" t="s">
        <v>127</v>
      </c>
      <c r="G34" s="354">
        <f t="shared" si="2"/>
        <v>395.566</v>
      </c>
      <c r="H34" s="151">
        <v>395.566</v>
      </c>
      <c r="I34" s="354">
        <v>395.566</v>
      </c>
      <c r="J34" s="354"/>
      <c r="K34" s="86"/>
      <c r="L34" s="86">
        <f>M34</f>
        <v>188.345</v>
      </c>
      <c r="M34" s="86">
        <v>188.345</v>
      </c>
      <c r="N34" s="86"/>
      <c r="O34" s="86"/>
      <c r="P34" s="86"/>
      <c r="Q34" s="86">
        <v>188.345</v>
      </c>
      <c r="R34" s="85">
        <f t="shared" si="1"/>
        <v>583.911</v>
      </c>
      <c r="S34" s="48"/>
    </row>
    <row r="35" spans="1:19" s="15" customFormat="1" ht="65.25" customHeight="1">
      <c r="A35" s="83"/>
      <c r="B35" s="84" t="s">
        <v>303</v>
      </c>
      <c r="C35" s="51">
        <v>1210</v>
      </c>
      <c r="D35" s="72"/>
      <c r="E35" s="236" t="s">
        <v>71</v>
      </c>
      <c r="F35" s="362" t="s">
        <v>304</v>
      </c>
      <c r="G35" s="354">
        <f t="shared" si="2"/>
        <v>185.337</v>
      </c>
      <c r="H35" s="151">
        <v>185.337</v>
      </c>
      <c r="I35" s="354">
        <v>185.337</v>
      </c>
      <c r="J35" s="354"/>
      <c r="K35" s="86"/>
      <c r="L35" s="86">
        <f>M35</f>
        <v>0</v>
      </c>
      <c r="M35" s="86"/>
      <c r="N35" s="86"/>
      <c r="O35" s="86"/>
      <c r="P35" s="86"/>
      <c r="Q35" s="86"/>
      <c r="R35" s="85">
        <f t="shared" si="1"/>
        <v>185.337</v>
      </c>
      <c r="S35" s="48"/>
    </row>
    <row r="36" spans="1:19" s="15" customFormat="1" ht="32.25" customHeight="1">
      <c r="A36" s="83"/>
      <c r="B36" s="155" t="s">
        <v>281</v>
      </c>
      <c r="C36" s="114">
        <v>2010</v>
      </c>
      <c r="D36" s="111"/>
      <c r="E36" s="227" t="s">
        <v>72</v>
      </c>
      <c r="F36" s="228" t="s">
        <v>22</v>
      </c>
      <c r="G36" s="154">
        <f t="shared" si="2"/>
        <v>10049.057</v>
      </c>
      <c r="H36" s="151">
        <v>10049.057</v>
      </c>
      <c r="I36" s="154">
        <v>1433.042</v>
      </c>
      <c r="J36" s="154">
        <v>5658.731</v>
      </c>
      <c r="K36" s="86"/>
      <c r="L36" s="86">
        <f t="shared" si="3"/>
        <v>0</v>
      </c>
      <c r="M36" s="86"/>
      <c r="N36" s="86"/>
      <c r="O36" s="86"/>
      <c r="P36" s="86"/>
      <c r="Q36" s="86"/>
      <c r="R36" s="85">
        <f t="shared" si="1"/>
        <v>10049.057</v>
      </c>
      <c r="S36" s="48"/>
    </row>
    <row r="37" spans="1:19" s="15" customFormat="1" ht="36" customHeight="1">
      <c r="A37" s="83"/>
      <c r="B37" s="155" t="s">
        <v>199</v>
      </c>
      <c r="C37" s="114">
        <v>2111</v>
      </c>
      <c r="D37" s="111" t="s">
        <v>30</v>
      </c>
      <c r="E37" s="227" t="s">
        <v>113</v>
      </c>
      <c r="F37" s="242" t="s">
        <v>91</v>
      </c>
      <c r="G37" s="154">
        <f t="shared" si="2"/>
        <v>5620.956</v>
      </c>
      <c r="H37" s="151">
        <v>5620.956</v>
      </c>
      <c r="I37" s="154">
        <v>1924.908</v>
      </c>
      <c r="J37" s="154">
        <v>1503.115</v>
      </c>
      <c r="K37" s="86"/>
      <c r="L37" s="86">
        <f t="shared" si="3"/>
        <v>0</v>
      </c>
      <c r="M37" s="86"/>
      <c r="N37" s="86"/>
      <c r="O37" s="86"/>
      <c r="P37" s="86"/>
      <c r="Q37" s="86"/>
      <c r="R37" s="85">
        <f t="shared" si="1"/>
        <v>5620.956</v>
      </c>
      <c r="S37" s="48"/>
    </row>
    <row r="38" spans="1:19" s="15" customFormat="1" ht="42.75" customHeight="1">
      <c r="A38" s="83"/>
      <c r="B38" s="155" t="s">
        <v>241</v>
      </c>
      <c r="C38" s="243" t="s">
        <v>242</v>
      </c>
      <c r="D38" s="244"/>
      <c r="E38" s="243" t="s">
        <v>169</v>
      </c>
      <c r="F38" s="245" t="s">
        <v>243</v>
      </c>
      <c r="G38" s="154">
        <f t="shared" si="2"/>
        <v>1520.784</v>
      </c>
      <c r="H38" s="151">
        <f>1222.146-264.337+562.975</f>
        <v>1520.784</v>
      </c>
      <c r="I38" s="154"/>
      <c r="J38" s="154"/>
      <c r="K38" s="86"/>
      <c r="L38" s="86">
        <f t="shared" si="3"/>
        <v>0</v>
      </c>
      <c r="M38" s="86"/>
      <c r="N38" s="86"/>
      <c r="O38" s="86"/>
      <c r="P38" s="86"/>
      <c r="Q38" s="86"/>
      <c r="R38" s="85">
        <f t="shared" si="1"/>
        <v>1520.784</v>
      </c>
      <c r="S38" s="48"/>
    </row>
    <row r="39" spans="1:19" s="15" customFormat="1" ht="42.75" customHeight="1">
      <c r="A39" s="83"/>
      <c r="B39" s="155" t="s">
        <v>289</v>
      </c>
      <c r="C39" s="114">
        <v>2152</v>
      </c>
      <c r="D39" s="72" t="s">
        <v>290</v>
      </c>
      <c r="E39" s="111" t="s">
        <v>169</v>
      </c>
      <c r="F39" s="167" t="s">
        <v>291</v>
      </c>
      <c r="G39" s="354">
        <f t="shared" si="2"/>
        <v>253</v>
      </c>
      <c r="H39" s="151">
        <f>183+70</f>
        <v>253</v>
      </c>
      <c r="I39" s="154"/>
      <c r="J39" s="154"/>
      <c r="K39" s="86"/>
      <c r="L39" s="86"/>
      <c r="M39" s="86"/>
      <c r="N39" s="86"/>
      <c r="O39" s="86"/>
      <c r="P39" s="86"/>
      <c r="Q39" s="86"/>
      <c r="R39" s="134">
        <f t="shared" si="1"/>
        <v>253</v>
      </c>
      <c r="S39" s="48"/>
    </row>
    <row r="40" spans="1:19" s="15" customFormat="1" ht="30.75" customHeight="1">
      <c r="A40" s="83"/>
      <c r="B40" s="155" t="s">
        <v>200</v>
      </c>
      <c r="C40" s="51">
        <v>3031</v>
      </c>
      <c r="D40" s="72" t="s">
        <v>31</v>
      </c>
      <c r="E40" s="63" t="s">
        <v>63</v>
      </c>
      <c r="F40" s="59" t="s">
        <v>83</v>
      </c>
      <c r="G40" s="154">
        <f t="shared" si="2"/>
        <v>246.278</v>
      </c>
      <c r="H40" s="151">
        <v>246.278</v>
      </c>
      <c r="I40" s="154"/>
      <c r="J40" s="154"/>
      <c r="K40" s="86"/>
      <c r="L40" s="86">
        <f t="shared" si="3"/>
        <v>0</v>
      </c>
      <c r="M40" s="86"/>
      <c r="N40" s="86"/>
      <c r="O40" s="86"/>
      <c r="P40" s="86"/>
      <c r="Q40" s="86"/>
      <c r="R40" s="85">
        <f t="shared" si="1"/>
        <v>246.278</v>
      </c>
      <c r="S40" s="48"/>
    </row>
    <row r="41" spans="1:19" s="15" customFormat="1" ht="38.25" customHeight="1">
      <c r="A41" s="83"/>
      <c r="B41" s="155" t="s">
        <v>202</v>
      </c>
      <c r="C41" s="51">
        <v>3032</v>
      </c>
      <c r="D41" s="72" t="s">
        <v>32</v>
      </c>
      <c r="E41" s="63" t="s">
        <v>73</v>
      </c>
      <c r="F41" s="59" t="s">
        <v>35</v>
      </c>
      <c r="G41" s="154">
        <f t="shared" si="2"/>
        <v>41.56</v>
      </c>
      <c r="H41" s="151">
        <v>41.56</v>
      </c>
      <c r="I41" s="154"/>
      <c r="J41" s="154"/>
      <c r="K41" s="86"/>
      <c r="L41" s="86">
        <f t="shared" si="3"/>
        <v>0</v>
      </c>
      <c r="M41" s="86"/>
      <c r="N41" s="86"/>
      <c r="O41" s="86"/>
      <c r="P41" s="86"/>
      <c r="Q41" s="86"/>
      <c r="R41" s="85">
        <f t="shared" si="1"/>
        <v>41.56</v>
      </c>
      <c r="S41" s="48"/>
    </row>
    <row r="42" spans="1:19" s="15" customFormat="1" ht="33.75" customHeight="1">
      <c r="A42" s="83"/>
      <c r="B42" s="155" t="s">
        <v>203</v>
      </c>
      <c r="C42" s="51">
        <v>3035</v>
      </c>
      <c r="D42" s="72" t="s">
        <v>34</v>
      </c>
      <c r="E42" s="63" t="s">
        <v>73</v>
      </c>
      <c r="F42" s="59" t="s">
        <v>23</v>
      </c>
      <c r="G42" s="154">
        <f t="shared" si="2"/>
        <v>61.3</v>
      </c>
      <c r="H42" s="151">
        <v>61.3</v>
      </c>
      <c r="I42" s="154"/>
      <c r="J42" s="154"/>
      <c r="K42" s="86"/>
      <c r="L42" s="86">
        <f t="shared" si="3"/>
        <v>0</v>
      </c>
      <c r="M42" s="86"/>
      <c r="N42" s="86"/>
      <c r="O42" s="86"/>
      <c r="P42" s="86"/>
      <c r="Q42" s="86"/>
      <c r="R42" s="85">
        <f t="shared" si="1"/>
        <v>61.3</v>
      </c>
      <c r="S42" s="48"/>
    </row>
    <row r="43" spans="1:19" s="15" customFormat="1" ht="31.5">
      <c r="A43" s="83"/>
      <c r="B43" s="155" t="s">
        <v>204</v>
      </c>
      <c r="C43" s="51">
        <v>3105</v>
      </c>
      <c r="D43" s="72"/>
      <c r="E43" s="63" t="s">
        <v>74</v>
      </c>
      <c r="F43" s="59" t="s">
        <v>93</v>
      </c>
      <c r="G43" s="154">
        <f t="shared" si="2"/>
        <v>1443.837</v>
      </c>
      <c r="H43" s="151">
        <v>1443.837</v>
      </c>
      <c r="I43" s="154">
        <v>1205.548</v>
      </c>
      <c r="J43" s="154">
        <v>123.069</v>
      </c>
      <c r="K43" s="86"/>
      <c r="L43" s="86">
        <f t="shared" si="3"/>
        <v>0</v>
      </c>
      <c r="M43" s="86"/>
      <c r="N43" s="86"/>
      <c r="O43" s="86"/>
      <c r="P43" s="86"/>
      <c r="Q43" s="86"/>
      <c r="R43" s="85">
        <f t="shared" si="1"/>
        <v>1443.837</v>
      </c>
      <c r="S43" s="48"/>
    </row>
    <row r="44" spans="1:19" s="15" customFormat="1" ht="15.75">
      <c r="A44" s="83"/>
      <c r="B44" s="353" t="s">
        <v>205</v>
      </c>
      <c r="C44" s="51">
        <v>3133</v>
      </c>
      <c r="D44" s="72"/>
      <c r="E44" s="63" t="s">
        <v>64</v>
      </c>
      <c r="F44" s="59" t="s">
        <v>337</v>
      </c>
      <c r="G44" s="354">
        <f t="shared" si="2"/>
        <v>20</v>
      </c>
      <c r="H44" s="151">
        <v>20</v>
      </c>
      <c r="I44" s="354"/>
      <c r="J44" s="354"/>
      <c r="K44" s="86"/>
      <c r="L44" s="86"/>
      <c r="M44" s="86"/>
      <c r="N44" s="86"/>
      <c r="O44" s="86"/>
      <c r="P44" s="86"/>
      <c r="Q44" s="86"/>
      <c r="R44" s="85">
        <f t="shared" si="1"/>
        <v>20</v>
      </c>
      <c r="S44" s="48"/>
    </row>
    <row r="45" spans="1:19" s="15" customFormat="1" ht="75" customHeight="1">
      <c r="A45" s="83"/>
      <c r="B45" s="235" t="s">
        <v>247</v>
      </c>
      <c r="C45" s="235" t="s">
        <v>245</v>
      </c>
      <c r="D45" s="236" t="s">
        <v>74</v>
      </c>
      <c r="E45" s="63" t="s">
        <v>74</v>
      </c>
      <c r="F45" s="237" t="s">
        <v>246</v>
      </c>
      <c r="G45" s="154">
        <f t="shared" si="2"/>
        <v>600</v>
      </c>
      <c r="H45" s="151">
        <v>600</v>
      </c>
      <c r="I45" s="154"/>
      <c r="J45" s="154"/>
      <c r="K45" s="86"/>
      <c r="L45" s="86">
        <f t="shared" si="3"/>
        <v>0</v>
      </c>
      <c r="M45" s="86"/>
      <c r="N45" s="86"/>
      <c r="O45" s="86"/>
      <c r="P45" s="86"/>
      <c r="Q45" s="86"/>
      <c r="R45" s="85">
        <f t="shared" si="1"/>
        <v>600</v>
      </c>
      <c r="S45" s="48"/>
    </row>
    <row r="46" spans="1:19" s="15" customFormat="1" ht="15.75" hidden="1">
      <c r="A46" s="83"/>
      <c r="B46" s="155" t="s">
        <v>205</v>
      </c>
      <c r="C46" s="114">
        <v>3133</v>
      </c>
      <c r="D46" s="149"/>
      <c r="E46" s="111" t="s">
        <v>64</v>
      </c>
      <c r="F46" s="59" t="s">
        <v>165</v>
      </c>
      <c r="G46" s="154">
        <f aca="true" t="shared" si="4" ref="G46:G74">H46</f>
        <v>0</v>
      </c>
      <c r="H46" s="120"/>
      <c r="I46" s="120"/>
      <c r="J46" s="120"/>
      <c r="K46" s="88"/>
      <c r="L46" s="86">
        <f t="shared" si="3"/>
        <v>0</v>
      </c>
      <c r="M46" s="88"/>
      <c r="N46" s="88"/>
      <c r="O46" s="88"/>
      <c r="P46" s="88"/>
      <c r="Q46" s="88"/>
      <c r="R46" s="85">
        <f t="shared" si="1"/>
        <v>0</v>
      </c>
      <c r="S46" s="44"/>
    </row>
    <row r="47" spans="1:19" s="15" customFormat="1" ht="94.5" hidden="1">
      <c r="A47" s="83"/>
      <c r="B47" s="155" t="s">
        <v>200</v>
      </c>
      <c r="C47" s="51">
        <v>3160</v>
      </c>
      <c r="D47" s="77" t="s">
        <v>33</v>
      </c>
      <c r="E47" s="63" t="s">
        <v>74</v>
      </c>
      <c r="F47" s="59" t="s">
        <v>94</v>
      </c>
      <c r="G47" s="154">
        <f t="shared" si="4"/>
        <v>0</v>
      </c>
      <c r="H47" s="152"/>
      <c r="I47" s="152"/>
      <c r="J47" s="152"/>
      <c r="K47" s="129"/>
      <c r="L47" s="86">
        <f t="shared" si="3"/>
        <v>0</v>
      </c>
      <c r="M47" s="129"/>
      <c r="N47" s="129"/>
      <c r="O47" s="129"/>
      <c r="P47" s="129"/>
      <c r="Q47" s="129"/>
      <c r="R47" s="85">
        <f t="shared" si="1"/>
        <v>0</v>
      </c>
      <c r="S47" s="44"/>
    </row>
    <row r="48" spans="1:19" s="15" customFormat="1" ht="17.25" customHeight="1" hidden="1">
      <c r="A48" s="83"/>
      <c r="B48" s="155" t="s">
        <v>200</v>
      </c>
      <c r="C48" s="68">
        <v>3241</v>
      </c>
      <c r="D48" s="60"/>
      <c r="E48" s="68">
        <v>1090</v>
      </c>
      <c r="F48" s="89" t="s">
        <v>114</v>
      </c>
      <c r="G48" s="154">
        <f t="shared" si="4"/>
        <v>0</v>
      </c>
      <c r="H48" s="154"/>
      <c r="I48" s="154"/>
      <c r="J48" s="154"/>
      <c r="K48" s="85"/>
      <c r="L48" s="86">
        <f t="shared" si="3"/>
        <v>0</v>
      </c>
      <c r="M48" s="85"/>
      <c r="N48" s="85"/>
      <c r="O48" s="85"/>
      <c r="P48" s="85"/>
      <c r="Q48" s="85"/>
      <c r="R48" s="85">
        <f t="shared" si="1"/>
        <v>0</v>
      </c>
      <c r="S48" s="44"/>
    </row>
    <row r="49" spans="1:19" s="15" customFormat="1" ht="32.25" customHeight="1">
      <c r="A49" s="83"/>
      <c r="B49" s="155" t="s">
        <v>327</v>
      </c>
      <c r="C49" s="246">
        <v>3241</v>
      </c>
      <c r="D49" s="167"/>
      <c r="E49" s="246">
        <v>1090</v>
      </c>
      <c r="F49" s="247" t="s">
        <v>114</v>
      </c>
      <c r="G49" s="154">
        <f t="shared" si="4"/>
        <v>8717.635</v>
      </c>
      <c r="H49" s="154">
        <f>8262.393+208.73+166.512+80</f>
        <v>8717.635</v>
      </c>
      <c r="I49" s="154">
        <f>7714.377+180+166.512</f>
        <v>8060.889</v>
      </c>
      <c r="J49" s="154">
        <v>219.285</v>
      </c>
      <c r="K49" s="86"/>
      <c r="L49" s="86">
        <f t="shared" si="3"/>
        <v>22.795</v>
      </c>
      <c r="M49" s="86"/>
      <c r="N49" s="86">
        <v>22.795</v>
      </c>
      <c r="O49" s="86">
        <v>22.702</v>
      </c>
      <c r="P49" s="86"/>
      <c r="Q49" s="86"/>
      <c r="R49" s="85">
        <f t="shared" si="1"/>
        <v>8740.43</v>
      </c>
      <c r="S49" s="44"/>
    </row>
    <row r="50" spans="1:19" s="15" customFormat="1" ht="32.25" customHeight="1">
      <c r="A50" s="83"/>
      <c r="B50" s="353" t="s">
        <v>326</v>
      </c>
      <c r="C50" s="246">
        <v>3242</v>
      </c>
      <c r="D50" s="363"/>
      <c r="E50" s="246">
        <v>1090</v>
      </c>
      <c r="F50" s="247" t="s">
        <v>328</v>
      </c>
      <c r="G50" s="354">
        <f t="shared" si="4"/>
        <v>10</v>
      </c>
      <c r="H50" s="354">
        <v>10</v>
      </c>
      <c r="I50" s="354"/>
      <c r="J50" s="354"/>
      <c r="K50" s="86"/>
      <c r="L50" s="86"/>
      <c r="M50" s="86"/>
      <c r="N50" s="86"/>
      <c r="O50" s="86"/>
      <c r="P50" s="86"/>
      <c r="Q50" s="86"/>
      <c r="R50" s="85">
        <f t="shared" si="1"/>
        <v>10</v>
      </c>
      <c r="S50" s="44"/>
    </row>
    <row r="51" spans="1:19" s="15" customFormat="1" ht="30.75" customHeight="1">
      <c r="A51" s="83"/>
      <c r="B51" s="155" t="s">
        <v>206</v>
      </c>
      <c r="C51" s="51">
        <v>4030</v>
      </c>
      <c r="D51" s="78">
        <v>110201</v>
      </c>
      <c r="E51" s="73" t="s">
        <v>76</v>
      </c>
      <c r="F51" s="59" t="s">
        <v>79</v>
      </c>
      <c r="G51" s="154">
        <f t="shared" si="4"/>
        <v>4649.62</v>
      </c>
      <c r="H51" s="154">
        <v>4649.62</v>
      </c>
      <c r="I51" s="154">
        <f>4245.34</f>
        <v>4245.34</v>
      </c>
      <c r="J51" s="154">
        <v>273.9</v>
      </c>
      <c r="K51" s="86"/>
      <c r="L51" s="86">
        <f t="shared" si="3"/>
        <v>16</v>
      </c>
      <c r="M51" s="86">
        <v>10</v>
      </c>
      <c r="N51" s="86">
        <v>6</v>
      </c>
      <c r="O51" s="86"/>
      <c r="P51" s="86"/>
      <c r="Q51" s="86">
        <v>10</v>
      </c>
      <c r="R51" s="85">
        <f t="shared" si="1"/>
        <v>4665.62</v>
      </c>
      <c r="S51" s="44"/>
    </row>
    <row r="52" spans="1:19" s="15" customFormat="1" ht="30.75" customHeight="1">
      <c r="A52" s="83"/>
      <c r="B52" s="155" t="s">
        <v>207</v>
      </c>
      <c r="C52" s="51">
        <v>4040</v>
      </c>
      <c r="D52" s="74">
        <v>110202</v>
      </c>
      <c r="E52" s="76" t="s">
        <v>76</v>
      </c>
      <c r="F52" s="59" t="s">
        <v>80</v>
      </c>
      <c r="G52" s="154">
        <f t="shared" si="4"/>
        <v>1383.602</v>
      </c>
      <c r="H52" s="154">
        <v>1383.602</v>
      </c>
      <c r="I52" s="154">
        <f>1007.783+44.622</f>
        <v>1052.405</v>
      </c>
      <c r="J52" s="154">
        <f>145.729+74.784</f>
        <v>220.51300000000003</v>
      </c>
      <c r="K52" s="86"/>
      <c r="L52" s="86">
        <f t="shared" si="3"/>
        <v>0.5</v>
      </c>
      <c r="M52" s="86"/>
      <c r="N52" s="86">
        <v>0.5</v>
      </c>
      <c r="O52" s="86"/>
      <c r="P52" s="86"/>
      <c r="Q52" s="86"/>
      <c r="R52" s="85">
        <f t="shared" si="1"/>
        <v>1384.102</v>
      </c>
      <c r="S52" s="44"/>
    </row>
    <row r="53" spans="1:19" s="15" customFormat="1" ht="35.25" customHeight="1">
      <c r="A53" s="83"/>
      <c r="B53" s="155" t="s">
        <v>208</v>
      </c>
      <c r="C53" s="51">
        <v>4060</v>
      </c>
      <c r="D53" s="79">
        <v>110204</v>
      </c>
      <c r="E53" s="80" t="s">
        <v>75</v>
      </c>
      <c r="F53" s="59" t="s">
        <v>81</v>
      </c>
      <c r="G53" s="154">
        <f t="shared" si="4"/>
        <v>7385.024</v>
      </c>
      <c r="H53" s="154">
        <f>7040.041+344.983</f>
        <v>7385.024</v>
      </c>
      <c r="I53" s="154">
        <v>5914.059</v>
      </c>
      <c r="J53" s="154">
        <v>854.302</v>
      </c>
      <c r="K53" s="86"/>
      <c r="L53" s="86">
        <f t="shared" si="3"/>
        <v>39.913</v>
      </c>
      <c r="M53" s="86"/>
      <c r="N53" s="86">
        <v>39.913</v>
      </c>
      <c r="O53" s="86">
        <v>39.813</v>
      </c>
      <c r="P53" s="86">
        <v>0.1</v>
      </c>
      <c r="Q53" s="86"/>
      <c r="R53" s="85">
        <f t="shared" si="1"/>
        <v>7424.937</v>
      </c>
      <c r="S53" s="44"/>
    </row>
    <row r="54" spans="1:19" s="15" customFormat="1" ht="23.25" customHeight="1">
      <c r="A54" s="83"/>
      <c r="B54" s="155" t="s">
        <v>209</v>
      </c>
      <c r="C54" s="81">
        <v>4082</v>
      </c>
      <c r="D54" s="78"/>
      <c r="E54" s="82" t="s">
        <v>82</v>
      </c>
      <c r="F54" s="71" t="s">
        <v>95</v>
      </c>
      <c r="G54" s="154">
        <f t="shared" si="4"/>
        <v>247</v>
      </c>
      <c r="H54" s="154">
        <f>150+97</f>
        <v>247</v>
      </c>
      <c r="I54" s="154"/>
      <c r="J54" s="154"/>
      <c r="K54" s="86"/>
      <c r="L54" s="86">
        <f t="shared" si="3"/>
        <v>0</v>
      </c>
      <c r="M54" s="86"/>
      <c r="N54" s="86"/>
      <c r="O54" s="86"/>
      <c r="P54" s="86"/>
      <c r="Q54" s="86"/>
      <c r="R54" s="85">
        <f t="shared" si="1"/>
        <v>247</v>
      </c>
      <c r="S54" s="44"/>
    </row>
    <row r="55" spans="1:19" s="15" customFormat="1" ht="35.25" customHeight="1">
      <c r="A55" s="83"/>
      <c r="B55" s="353" t="s">
        <v>324</v>
      </c>
      <c r="C55" s="81">
        <v>5011</v>
      </c>
      <c r="D55" s="78"/>
      <c r="E55" s="82" t="s">
        <v>65</v>
      </c>
      <c r="F55" s="71" t="s">
        <v>325</v>
      </c>
      <c r="G55" s="354">
        <f t="shared" si="4"/>
        <v>30</v>
      </c>
      <c r="H55" s="354">
        <v>30</v>
      </c>
      <c r="I55" s="354"/>
      <c r="J55" s="354"/>
      <c r="K55" s="86"/>
      <c r="L55" s="86">
        <f t="shared" si="3"/>
        <v>0</v>
      </c>
      <c r="M55" s="86"/>
      <c r="N55" s="86"/>
      <c r="O55" s="86"/>
      <c r="P55" s="86"/>
      <c r="Q55" s="86"/>
      <c r="R55" s="85">
        <f t="shared" si="1"/>
        <v>30</v>
      </c>
      <c r="S55" s="44"/>
    </row>
    <row r="56" spans="1:19" s="15" customFormat="1" ht="35.25" customHeight="1">
      <c r="A56" s="83"/>
      <c r="B56" s="353" t="s">
        <v>305</v>
      </c>
      <c r="C56" s="81">
        <v>5012</v>
      </c>
      <c r="D56" s="78"/>
      <c r="E56" s="63" t="s">
        <v>65</v>
      </c>
      <c r="F56" s="71" t="s">
        <v>306</v>
      </c>
      <c r="G56" s="354">
        <f t="shared" si="4"/>
        <v>15</v>
      </c>
      <c r="H56" s="354">
        <v>15</v>
      </c>
      <c r="I56" s="354"/>
      <c r="J56" s="354"/>
      <c r="K56" s="86"/>
      <c r="L56" s="86">
        <f t="shared" si="3"/>
        <v>0</v>
      </c>
      <c r="M56" s="86"/>
      <c r="N56" s="86"/>
      <c r="O56" s="86"/>
      <c r="P56" s="86"/>
      <c r="Q56" s="86"/>
      <c r="R56" s="85">
        <f t="shared" si="1"/>
        <v>15</v>
      </c>
      <c r="S56" s="44"/>
    </row>
    <row r="57" spans="1:19" s="15" customFormat="1" ht="35.25" customHeight="1">
      <c r="A57" s="83"/>
      <c r="B57" s="155" t="s">
        <v>210</v>
      </c>
      <c r="C57" s="51">
        <v>5031</v>
      </c>
      <c r="D57" s="52">
        <v>130107</v>
      </c>
      <c r="E57" s="63" t="s">
        <v>65</v>
      </c>
      <c r="F57" s="59" t="s">
        <v>21</v>
      </c>
      <c r="G57" s="154">
        <f t="shared" si="4"/>
        <v>3005.137</v>
      </c>
      <c r="H57" s="154">
        <f>2942.059+30+33.078</f>
        <v>3005.137</v>
      </c>
      <c r="I57" s="154">
        <v>2330.857</v>
      </c>
      <c r="J57" s="154">
        <v>192.2</v>
      </c>
      <c r="K57" s="86"/>
      <c r="L57" s="86">
        <f t="shared" si="3"/>
        <v>0</v>
      </c>
      <c r="M57" s="86"/>
      <c r="N57" s="86"/>
      <c r="O57" s="86"/>
      <c r="P57" s="86"/>
      <c r="Q57" s="86"/>
      <c r="R57" s="85">
        <f t="shared" si="1"/>
        <v>3005.137</v>
      </c>
      <c r="S57" s="44"/>
    </row>
    <row r="58" spans="1:19" s="15" customFormat="1" ht="58.5" customHeight="1">
      <c r="A58" s="83"/>
      <c r="B58" s="353" t="s">
        <v>307</v>
      </c>
      <c r="C58" s="51">
        <v>5061</v>
      </c>
      <c r="D58" s="52"/>
      <c r="E58" s="63" t="s">
        <v>65</v>
      </c>
      <c r="F58" s="59" t="s">
        <v>308</v>
      </c>
      <c r="G58" s="354">
        <f t="shared" si="4"/>
        <v>25</v>
      </c>
      <c r="H58" s="354">
        <v>25</v>
      </c>
      <c r="I58" s="354"/>
      <c r="J58" s="354"/>
      <c r="K58" s="86"/>
      <c r="L58" s="86">
        <f t="shared" si="3"/>
        <v>0</v>
      </c>
      <c r="M58" s="86"/>
      <c r="N58" s="86"/>
      <c r="O58" s="86"/>
      <c r="P58" s="86"/>
      <c r="Q58" s="86"/>
      <c r="R58" s="85">
        <f t="shared" si="1"/>
        <v>25</v>
      </c>
      <c r="S58" s="44"/>
    </row>
    <row r="59" spans="1:19" s="15" customFormat="1" ht="35.25" customHeight="1">
      <c r="A59" s="83"/>
      <c r="B59" s="155" t="s">
        <v>211</v>
      </c>
      <c r="C59" s="51">
        <v>5062</v>
      </c>
      <c r="D59" s="52"/>
      <c r="E59" s="63" t="s">
        <v>65</v>
      </c>
      <c r="F59" s="59" t="s">
        <v>166</v>
      </c>
      <c r="G59" s="154">
        <f t="shared" si="4"/>
        <v>1996.807</v>
      </c>
      <c r="H59" s="154">
        <f>1709.407+105+182.4</f>
        <v>1996.807</v>
      </c>
      <c r="I59" s="154">
        <v>1506.179</v>
      </c>
      <c r="J59" s="154">
        <v>245.578</v>
      </c>
      <c r="K59" s="86"/>
      <c r="L59" s="86">
        <f t="shared" si="3"/>
        <v>21.636</v>
      </c>
      <c r="M59" s="86">
        <v>21.636</v>
      </c>
      <c r="N59" s="86"/>
      <c r="O59" s="86"/>
      <c r="P59" s="86"/>
      <c r="Q59" s="86">
        <v>21.636</v>
      </c>
      <c r="R59" s="85">
        <f t="shared" si="1"/>
        <v>2018.443</v>
      </c>
      <c r="S59" s="44"/>
    </row>
    <row r="60" spans="1:19" s="15" customFormat="1" ht="35.25" customHeight="1">
      <c r="A60" s="83"/>
      <c r="B60" s="353" t="s">
        <v>292</v>
      </c>
      <c r="C60" s="111" t="s">
        <v>293</v>
      </c>
      <c r="D60" s="52"/>
      <c r="E60" s="111" t="s">
        <v>167</v>
      </c>
      <c r="F60" s="136" t="s">
        <v>294</v>
      </c>
      <c r="G60" s="354">
        <f t="shared" si="4"/>
        <v>0</v>
      </c>
      <c r="H60" s="354"/>
      <c r="I60" s="354"/>
      <c r="J60" s="354"/>
      <c r="K60" s="154"/>
      <c r="L60" s="86">
        <f t="shared" si="3"/>
        <v>48.6</v>
      </c>
      <c r="M60" s="154">
        <v>48.6</v>
      </c>
      <c r="N60" s="154"/>
      <c r="O60" s="154"/>
      <c r="P60" s="154"/>
      <c r="Q60" s="154">
        <v>48.6</v>
      </c>
      <c r="R60" s="134">
        <f t="shared" si="1"/>
        <v>48.6</v>
      </c>
      <c r="S60" s="44"/>
    </row>
    <row r="61" spans="1:19" s="15" customFormat="1" ht="35.25" customHeight="1">
      <c r="A61" s="83"/>
      <c r="B61" s="229" t="s">
        <v>212</v>
      </c>
      <c r="C61" s="114">
        <v>6013</v>
      </c>
      <c r="D61" s="114"/>
      <c r="E61" s="111" t="s">
        <v>167</v>
      </c>
      <c r="F61" s="136" t="s">
        <v>213</v>
      </c>
      <c r="G61" s="154">
        <f t="shared" si="4"/>
        <v>407.20799999999997</v>
      </c>
      <c r="H61" s="154">
        <f>557.208-150</f>
        <v>407.20799999999997</v>
      </c>
      <c r="I61" s="154"/>
      <c r="J61" s="154"/>
      <c r="K61" s="86"/>
      <c r="L61" s="154">
        <f t="shared" si="3"/>
        <v>1700</v>
      </c>
      <c r="M61" s="86">
        <v>1700</v>
      </c>
      <c r="N61" s="86"/>
      <c r="O61" s="86"/>
      <c r="P61" s="86"/>
      <c r="Q61" s="86">
        <v>1700</v>
      </c>
      <c r="R61" s="85">
        <f t="shared" si="1"/>
        <v>2107.208</v>
      </c>
      <c r="S61" s="44"/>
    </row>
    <row r="62" spans="1:19" s="15" customFormat="1" ht="35.25" customHeight="1">
      <c r="A62" s="83"/>
      <c r="B62" s="229" t="s">
        <v>309</v>
      </c>
      <c r="C62" s="114">
        <v>6014</v>
      </c>
      <c r="D62" s="360"/>
      <c r="E62" s="111" t="s">
        <v>167</v>
      </c>
      <c r="F62" s="136" t="s">
        <v>310</v>
      </c>
      <c r="G62" s="354">
        <f t="shared" si="4"/>
        <v>400</v>
      </c>
      <c r="H62" s="354">
        <v>400</v>
      </c>
      <c r="I62" s="354"/>
      <c r="J62" s="354"/>
      <c r="K62" s="86"/>
      <c r="L62" s="354">
        <f t="shared" si="3"/>
        <v>0</v>
      </c>
      <c r="M62" s="86"/>
      <c r="N62" s="86"/>
      <c r="O62" s="86"/>
      <c r="P62" s="86"/>
      <c r="Q62" s="86"/>
      <c r="R62" s="85">
        <f t="shared" si="1"/>
        <v>400</v>
      </c>
      <c r="S62" s="44"/>
    </row>
    <row r="63" spans="1:19" s="15" customFormat="1" ht="27.75" customHeight="1">
      <c r="A63" s="83"/>
      <c r="B63" s="229" t="s">
        <v>214</v>
      </c>
      <c r="C63" s="114">
        <v>6030</v>
      </c>
      <c r="D63" s="220"/>
      <c r="E63" s="111" t="s">
        <v>167</v>
      </c>
      <c r="F63" s="136" t="s">
        <v>168</v>
      </c>
      <c r="G63" s="154">
        <f t="shared" si="4"/>
        <v>6761.590999999999</v>
      </c>
      <c r="H63" s="154">
        <f>8500-1900.251+125+37.69-0.848</f>
        <v>6761.590999999999</v>
      </c>
      <c r="I63" s="154"/>
      <c r="J63" s="154">
        <v>1276</v>
      </c>
      <c r="K63" s="86"/>
      <c r="L63" s="354">
        <f t="shared" si="3"/>
        <v>250</v>
      </c>
      <c r="M63" s="86">
        <v>250</v>
      </c>
      <c r="N63" s="86"/>
      <c r="O63" s="86"/>
      <c r="P63" s="86"/>
      <c r="Q63" s="86">
        <v>250</v>
      </c>
      <c r="R63" s="85">
        <f t="shared" si="1"/>
        <v>7011.590999999999</v>
      </c>
      <c r="S63" s="44"/>
    </row>
    <row r="64" spans="1:19" s="15" customFormat="1" ht="27.75" customHeight="1">
      <c r="A64" s="83"/>
      <c r="B64" s="229" t="s">
        <v>311</v>
      </c>
      <c r="C64" s="114">
        <v>7130</v>
      </c>
      <c r="D64" s="360"/>
      <c r="E64" s="111" t="s">
        <v>312</v>
      </c>
      <c r="F64" s="136" t="s">
        <v>313</v>
      </c>
      <c r="G64" s="354">
        <f t="shared" si="4"/>
        <v>15.57</v>
      </c>
      <c r="H64" s="354">
        <v>15.57</v>
      </c>
      <c r="I64" s="354"/>
      <c r="J64" s="354"/>
      <c r="K64" s="86"/>
      <c r="L64" s="354">
        <f>N64</f>
        <v>0</v>
      </c>
      <c r="M64" s="86"/>
      <c r="N64" s="86"/>
      <c r="O64" s="86"/>
      <c r="P64" s="86"/>
      <c r="Q64" s="86"/>
      <c r="R64" s="85">
        <f t="shared" si="1"/>
        <v>15.57</v>
      </c>
      <c r="S64" s="44"/>
    </row>
    <row r="65" spans="1:19" s="15" customFormat="1" ht="27.75" customHeight="1" hidden="1">
      <c r="A65" s="83"/>
      <c r="B65" s="229"/>
      <c r="C65" s="114"/>
      <c r="D65" s="360"/>
      <c r="E65" s="111"/>
      <c r="F65" s="136"/>
      <c r="G65" s="354"/>
      <c r="H65" s="354"/>
      <c r="I65" s="354"/>
      <c r="J65" s="354"/>
      <c r="K65" s="86"/>
      <c r="L65" s="354"/>
      <c r="M65" s="86"/>
      <c r="N65" s="86"/>
      <c r="O65" s="86"/>
      <c r="P65" s="86"/>
      <c r="Q65" s="86"/>
      <c r="R65" s="85"/>
      <c r="S65" s="44"/>
    </row>
    <row r="66" spans="1:19" s="15" customFormat="1" ht="27.75" customHeight="1">
      <c r="A66" s="83"/>
      <c r="B66" s="229" t="s">
        <v>314</v>
      </c>
      <c r="C66" s="114">
        <v>7310</v>
      </c>
      <c r="D66" s="360"/>
      <c r="E66" s="149" t="s">
        <v>239</v>
      </c>
      <c r="F66" s="136" t="s">
        <v>315</v>
      </c>
      <c r="G66" s="354">
        <f t="shared" si="4"/>
        <v>0</v>
      </c>
      <c r="H66" s="354"/>
      <c r="I66" s="354"/>
      <c r="J66" s="354"/>
      <c r="K66" s="86"/>
      <c r="L66" s="354">
        <v>199.9</v>
      </c>
      <c r="M66" s="86">
        <v>199.9</v>
      </c>
      <c r="N66" s="86"/>
      <c r="O66" s="86"/>
      <c r="P66" s="86"/>
      <c r="Q66" s="86">
        <v>199.9</v>
      </c>
      <c r="R66" s="85">
        <f t="shared" si="1"/>
        <v>199.9</v>
      </c>
      <c r="S66" s="44"/>
    </row>
    <row r="67" spans="1:19" s="15" customFormat="1" ht="30" customHeight="1">
      <c r="A67" s="83"/>
      <c r="B67" s="229" t="s">
        <v>238</v>
      </c>
      <c r="C67" s="114">
        <v>7321</v>
      </c>
      <c r="D67" s="224"/>
      <c r="E67" s="111" t="s">
        <v>239</v>
      </c>
      <c r="F67" s="136" t="s">
        <v>240</v>
      </c>
      <c r="G67" s="354">
        <f t="shared" si="4"/>
        <v>0</v>
      </c>
      <c r="H67" s="154"/>
      <c r="I67" s="154"/>
      <c r="J67" s="154"/>
      <c r="K67" s="86"/>
      <c r="L67" s="86">
        <f>N67+Q67</f>
        <v>653.981</v>
      </c>
      <c r="M67" s="86">
        <v>653.981</v>
      </c>
      <c r="N67" s="86"/>
      <c r="O67" s="86"/>
      <c r="P67" s="86"/>
      <c r="Q67" s="86">
        <v>653.981</v>
      </c>
      <c r="R67" s="85">
        <f t="shared" si="1"/>
        <v>653.981</v>
      </c>
      <c r="S67" s="44"/>
    </row>
    <row r="68" spans="1:19" s="15" customFormat="1" ht="30" customHeight="1">
      <c r="A68" s="83"/>
      <c r="B68" s="229" t="s">
        <v>316</v>
      </c>
      <c r="C68" s="114">
        <v>7322</v>
      </c>
      <c r="D68" s="360"/>
      <c r="E68" s="111" t="s">
        <v>239</v>
      </c>
      <c r="F68" s="136" t="s">
        <v>317</v>
      </c>
      <c r="G68" s="354">
        <f>H68</f>
        <v>0</v>
      </c>
      <c r="H68" s="354"/>
      <c r="I68" s="354"/>
      <c r="J68" s="354"/>
      <c r="K68" s="86"/>
      <c r="L68" s="354">
        <f>M68</f>
        <v>3617.584</v>
      </c>
      <c r="M68" s="86">
        <v>3617.584</v>
      </c>
      <c r="N68" s="86"/>
      <c r="O68" s="86"/>
      <c r="P68" s="86"/>
      <c r="Q68" s="86">
        <v>3617.584</v>
      </c>
      <c r="R68" s="85">
        <f>L68+G68</f>
        <v>3617.584</v>
      </c>
      <c r="S68" s="44"/>
    </row>
    <row r="69" spans="1:19" s="15" customFormat="1" ht="30" customHeight="1">
      <c r="A69" s="83"/>
      <c r="B69" s="229" t="s">
        <v>318</v>
      </c>
      <c r="C69" s="114">
        <v>7330</v>
      </c>
      <c r="D69" s="360"/>
      <c r="E69" s="231" t="s">
        <v>239</v>
      </c>
      <c r="F69" s="136" t="s">
        <v>319</v>
      </c>
      <c r="G69" s="354">
        <f t="shared" si="4"/>
        <v>0</v>
      </c>
      <c r="H69" s="354"/>
      <c r="I69" s="354"/>
      <c r="J69" s="354"/>
      <c r="K69" s="86"/>
      <c r="L69" s="354">
        <f>M69</f>
        <v>2109.271</v>
      </c>
      <c r="M69" s="86">
        <v>2109.271</v>
      </c>
      <c r="N69" s="86"/>
      <c r="O69" s="86"/>
      <c r="P69" s="86"/>
      <c r="Q69" s="86">
        <v>2109.271</v>
      </c>
      <c r="R69" s="85">
        <f t="shared" si="1"/>
        <v>2109.271</v>
      </c>
      <c r="S69" s="44"/>
    </row>
    <row r="70" spans="1:19" s="15" customFormat="1" ht="30" customHeight="1">
      <c r="A70" s="83"/>
      <c r="B70" s="229" t="s">
        <v>394</v>
      </c>
      <c r="C70" s="114">
        <v>7361</v>
      </c>
      <c r="D70" s="394"/>
      <c r="E70" s="231" t="s">
        <v>224</v>
      </c>
      <c r="F70" s="136" t="s">
        <v>395</v>
      </c>
      <c r="G70" s="354">
        <f t="shared" si="4"/>
        <v>0</v>
      </c>
      <c r="H70" s="354"/>
      <c r="I70" s="354"/>
      <c r="J70" s="354"/>
      <c r="K70" s="86"/>
      <c r="L70" s="86">
        <f>N70+Q70</f>
        <v>744.148</v>
      </c>
      <c r="M70" s="86">
        <v>744.148</v>
      </c>
      <c r="N70" s="86"/>
      <c r="O70" s="86"/>
      <c r="P70" s="86"/>
      <c r="Q70" s="86">
        <v>744.148</v>
      </c>
      <c r="R70" s="85">
        <f t="shared" si="1"/>
        <v>744.148</v>
      </c>
      <c r="S70" s="44"/>
    </row>
    <row r="71" spans="1:19" s="15" customFormat="1" ht="40.5" customHeight="1">
      <c r="A71" s="83"/>
      <c r="B71" s="229" t="s">
        <v>320</v>
      </c>
      <c r="C71" s="114">
        <v>7461</v>
      </c>
      <c r="D71" s="360"/>
      <c r="E71" s="231" t="s">
        <v>321</v>
      </c>
      <c r="F71" s="136" t="s">
        <v>322</v>
      </c>
      <c r="G71" s="354">
        <f t="shared" si="4"/>
        <v>1821.6</v>
      </c>
      <c r="H71" s="354">
        <v>1821.6</v>
      </c>
      <c r="I71" s="354"/>
      <c r="J71" s="354"/>
      <c r="K71" s="86"/>
      <c r="L71" s="86"/>
      <c r="M71" s="86"/>
      <c r="N71" s="86"/>
      <c r="O71" s="86"/>
      <c r="P71" s="86"/>
      <c r="Q71" s="86"/>
      <c r="R71" s="85">
        <f t="shared" si="1"/>
        <v>1821.6</v>
      </c>
      <c r="S71" s="44"/>
    </row>
    <row r="72" spans="1:19" s="15" customFormat="1" ht="48" customHeight="1">
      <c r="A72" s="83"/>
      <c r="B72" s="229" t="s">
        <v>401</v>
      </c>
      <c r="C72" s="114">
        <v>7540</v>
      </c>
      <c r="D72" s="398"/>
      <c r="E72" s="231" t="s">
        <v>402</v>
      </c>
      <c r="F72" s="165" t="s">
        <v>403</v>
      </c>
      <c r="G72" s="354">
        <f t="shared" si="4"/>
        <v>484.737</v>
      </c>
      <c r="H72" s="354">
        <v>484.737</v>
      </c>
      <c r="I72" s="354"/>
      <c r="J72" s="354"/>
      <c r="K72" s="86"/>
      <c r="L72" s="86"/>
      <c r="M72" s="86"/>
      <c r="N72" s="86"/>
      <c r="O72" s="86"/>
      <c r="P72" s="86"/>
      <c r="Q72" s="86"/>
      <c r="R72" s="85">
        <f t="shared" si="1"/>
        <v>484.737</v>
      </c>
      <c r="S72" s="44"/>
    </row>
    <row r="73" spans="1:19" s="15" customFormat="1" ht="30.75" customHeight="1">
      <c r="A73" s="83"/>
      <c r="B73" s="229" t="s">
        <v>323</v>
      </c>
      <c r="C73" s="114">
        <v>7693</v>
      </c>
      <c r="D73" s="360"/>
      <c r="E73" s="231" t="s">
        <v>224</v>
      </c>
      <c r="F73" s="237" t="s">
        <v>225</v>
      </c>
      <c r="G73" s="354">
        <f t="shared" si="4"/>
        <v>0</v>
      </c>
      <c r="H73" s="354"/>
      <c r="I73" s="354"/>
      <c r="J73" s="354"/>
      <c r="K73" s="86"/>
      <c r="L73" s="86">
        <v>83.667</v>
      </c>
      <c r="M73" s="86">
        <v>83.667</v>
      </c>
      <c r="N73" s="86"/>
      <c r="O73" s="86"/>
      <c r="P73" s="86"/>
      <c r="Q73" s="86">
        <v>83.667</v>
      </c>
      <c r="R73" s="85">
        <f t="shared" si="1"/>
        <v>83.667</v>
      </c>
      <c r="S73" s="44"/>
    </row>
    <row r="74" spans="1:19" s="15" customFormat="1" ht="39" customHeight="1">
      <c r="A74" s="83"/>
      <c r="B74" s="155" t="s">
        <v>215</v>
      </c>
      <c r="C74" s="114">
        <v>8330</v>
      </c>
      <c r="D74" s="230"/>
      <c r="E74" s="231" t="s">
        <v>216</v>
      </c>
      <c r="F74" s="136" t="s">
        <v>217</v>
      </c>
      <c r="G74" s="354">
        <f t="shared" si="4"/>
        <v>0</v>
      </c>
      <c r="H74" s="135"/>
      <c r="I74" s="135"/>
      <c r="J74" s="135"/>
      <c r="K74" s="86"/>
      <c r="L74" s="86">
        <f>N74</f>
        <v>143.9</v>
      </c>
      <c r="M74" s="86"/>
      <c r="N74" s="86">
        <f>64+30+49.9</f>
        <v>143.9</v>
      </c>
      <c r="O74" s="86"/>
      <c r="P74" s="86"/>
      <c r="Q74" s="86"/>
      <c r="R74" s="85">
        <f t="shared" si="1"/>
        <v>143.9</v>
      </c>
      <c r="S74" s="44"/>
    </row>
    <row r="75" spans="1:19" s="15" customFormat="1" ht="32.25" customHeight="1">
      <c r="A75" s="83"/>
      <c r="B75" s="84"/>
      <c r="C75" s="65">
        <v>37</v>
      </c>
      <c r="D75" s="65"/>
      <c r="E75" s="57"/>
      <c r="F75" s="58" t="s">
        <v>221</v>
      </c>
      <c r="G75" s="134">
        <f>G77+G79+G78+G76</f>
        <v>13928.037</v>
      </c>
      <c r="H75" s="134">
        <f>H77+H79+H78+H76</f>
        <v>13728.037</v>
      </c>
      <c r="I75" s="134">
        <f>I77+I79+I78+I76</f>
        <v>1429.528</v>
      </c>
      <c r="J75" s="134">
        <f>J77+J79+J78+J76</f>
        <v>65.057</v>
      </c>
      <c r="K75" s="85">
        <f>K77+K79</f>
        <v>0</v>
      </c>
      <c r="L75" s="134">
        <f aca="true" t="shared" si="5" ref="L75:Q75">L77+L79+L78+L80</f>
        <v>1234.4959999999999</v>
      </c>
      <c r="M75" s="134">
        <f t="shared" si="5"/>
        <v>1234.4959999999999</v>
      </c>
      <c r="N75" s="134">
        <f t="shared" si="5"/>
        <v>0</v>
      </c>
      <c r="O75" s="134">
        <f t="shared" si="5"/>
        <v>0</v>
      </c>
      <c r="P75" s="134">
        <f t="shared" si="5"/>
        <v>0</v>
      </c>
      <c r="Q75" s="134">
        <f t="shared" si="5"/>
        <v>1234.4959999999999</v>
      </c>
      <c r="R75" s="85">
        <f aca="true" t="shared" si="6" ref="R75:R81">L75+G75</f>
        <v>15162.533</v>
      </c>
      <c r="S75" s="48"/>
    </row>
    <row r="76" spans="1:19" s="15" customFormat="1" ht="32.25" customHeight="1">
      <c r="A76" s="83"/>
      <c r="B76" s="235" t="s">
        <v>219</v>
      </c>
      <c r="C76" s="235" t="s">
        <v>164</v>
      </c>
      <c r="D76" s="233" t="s">
        <v>62</v>
      </c>
      <c r="E76" s="75" t="s">
        <v>62</v>
      </c>
      <c r="F76" s="237" t="s">
        <v>231</v>
      </c>
      <c r="G76" s="150">
        <f>H76</f>
        <v>1587.437</v>
      </c>
      <c r="H76" s="150">
        <v>1587.437</v>
      </c>
      <c r="I76" s="150">
        <f>1335.545+93.983</f>
        <v>1429.528</v>
      </c>
      <c r="J76" s="150">
        <v>65.057</v>
      </c>
      <c r="K76" s="85"/>
      <c r="L76" s="85"/>
      <c r="M76" s="85"/>
      <c r="N76" s="85"/>
      <c r="O76" s="85"/>
      <c r="P76" s="85"/>
      <c r="Q76" s="85"/>
      <c r="R76" s="85">
        <f t="shared" si="6"/>
        <v>1587.437</v>
      </c>
      <c r="S76" s="48"/>
    </row>
    <row r="77" spans="1:19" s="15" customFormat="1" ht="19.5" customHeight="1" hidden="1">
      <c r="A77" s="83"/>
      <c r="B77" s="84"/>
      <c r="C77" s="63"/>
      <c r="D77" s="63"/>
      <c r="E77" s="75"/>
      <c r="F77" s="62"/>
      <c r="G77" s="135"/>
      <c r="H77" s="135"/>
      <c r="I77" s="135"/>
      <c r="J77" s="135"/>
      <c r="K77" s="86"/>
      <c r="L77" s="86"/>
      <c r="M77" s="86"/>
      <c r="N77" s="86"/>
      <c r="O77" s="86"/>
      <c r="P77" s="86"/>
      <c r="Q77" s="86"/>
      <c r="R77" s="85">
        <f t="shared" si="6"/>
        <v>0</v>
      </c>
      <c r="S77" s="44"/>
    </row>
    <row r="78" spans="1:19" s="15" customFormat="1" ht="22.5" customHeight="1">
      <c r="A78" s="83"/>
      <c r="B78" s="235" t="s">
        <v>222</v>
      </c>
      <c r="C78" s="235" t="s">
        <v>223</v>
      </c>
      <c r="D78" s="236" t="s">
        <v>224</v>
      </c>
      <c r="E78" s="231" t="s">
        <v>224</v>
      </c>
      <c r="F78" s="237" t="s">
        <v>225</v>
      </c>
      <c r="G78" s="154">
        <f>H78</f>
        <v>12140.6</v>
      </c>
      <c r="H78" s="135">
        <f>12500-359.4</f>
        <v>12140.6</v>
      </c>
      <c r="I78" s="135"/>
      <c r="J78" s="135"/>
      <c r="K78" s="86"/>
      <c r="L78" s="86"/>
      <c r="M78" s="86"/>
      <c r="N78" s="86"/>
      <c r="O78" s="86"/>
      <c r="P78" s="86"/>
      <c r="Q78" s="86"/>
      <c r="R78" s="85">
        <f t="shared" si="6"/>
        <v>12140.6</v>
      </c>
      <c r="S78" s="44"/>
    </row>
    <row r="79" spans="1:19" s="122" customFormat="1" ht="21.75" customHeight="1">
      <c r="A79" s="131"/>
      <c r="B79" s="309" t="s">
        <v>226</v>
      </c>
      <c r="C79" s="310" t="s">
        <v>227</v>
      </c>
      <c r="D79" s="311" t="s">
        <v>66</v>
      </c>
      <c r="E79" s="231" t="s">
        <v>66</v>
      </c>
      <c r="F79" s="136" t="s">
        <v>263</v>
      </c>
      <c r="G79" s="154">
        <v>200</v>
      </c>
      <c r="H79" s="154"/>
      <c r="I79" s="154"/>
      <c r="J79" s="154"/>
      <c r="K79" s="154"/>
      <c r="L79" s="154">
        <f>N79+Q79</f>
        <v>0</v>
      </c>
      <c r="M79" s="154"/>
      <c r="N79" s="154"/>
      <c r="O79" s="154"/>
      <c r="P79" s="154"/>
      <c r="Q79" s="154"/>
      <c r="R79" s="134">
        <f t="shared" si="6"/>
        <v>200</v>
      </c>
      <c r="S79" s="121"/>
    </row>
    <row r="80" spans="1:19" s="15" customFormat="1" ht="23.25" customHeight="1">
      <c r="A80" s="83"/>
      <c r="B80" s="235" t="s">
        <v>228</v>
      </c>
      <c r="C80" s="235" t="s">
        <v>229</v>
      </c>
      <c r="D80" s="233" t="s">
        <v>67</v>
      </c>
      <c r="E80" s="231" t="s">
        <v>67</v>
      </c>
      <c r="F80" s="237" t="s">
        <v>230</v>
      </c>
      <c r="G80" s="150"/>
      <c r="H80" s="150"/>
      <c r="I80" s="135"/>
      <c r="J80" s="135"/>
      <c r="K80" s="86"/>
      <c r="L80" s="354">
        <f>N80+Q80</f>
        <v>1234.4959999999999</v>
      </c>
      <c r="M80" s="154">
        <f>899.651+99.961+234.884</f>
        <v>1234.4959999999999</v>
      </c>
      <c r="N80" s="86"/>
      <c r="O80" s="86"/>
      <c r="P80" s="86"/>
      <c r="Q80" s="154">
        <f>899.651+99.961+234.884</f>
        <v>1234.4959999999999</v>
      </c>
      <c r="R80" s="85">
        <f t="shared" si="6"/>
        <v>1234.4959999999999</v>
      </c>
      <c r="S80" s="44"/>
    </row>
    <row r="81" spans="1:19" s="15" customFormat="1" ht="19.5" customHeight="1">
      <c r="A81" s="14"/>
      <c r="B81" s="171"/>
      <c r="C81" s="257" t="s">
        <v>77</v>
      </c>
      <c r="D81" s="257"/>
      <c r="E81" s="257"/>
      <c r="F81" s="133" t="s">
        <v>248</v>
      </c>
      <c r="G81" s="258">
        <f>SUM(G82:G86)</f>
        <v>10221.28</v>
      </c>
      <c r="H81" s="258">
        <f aca="true" t="shared" si="7" ref="H81:Q81">SUM(H82:H86)</f>
        <v>10221.28</v>
      </c>
      <c r="I81" s="258">
        <f t="shared" si="7"/>
        <v>7289.076</v>
      </c>
      <c r="J81" s="258">
        <f t="shared" si="7"/>
        <v>995.2429999999999</v>
      </c>
      <c r="K81" s="258">
        <f t="shared" si="7"/>
        <v>0</v>
      </c>
      <c r="L81" s="258">
        <f t="shared" si="7"/>
        <v>0</v>
      </c>
      <c r="M81" s="258">
        <f t="shared" si="7"/>
        <v>0</v>
      </c>
      <c r="N81" s="258">
        <f t="shared" si="7"/>
        <v>0</v>
      </c>
      <c r="O81" s="258">
        <f t="shared" si="7"/>
        <v>0</v>
      </c>
      <c r="P81" s="258">
        <f t="shared" si="7"/>
        <v>0</v>
      </c>
      <c r="Q81" s="258">
        <f t="shared" si="7"/>
        <v>0</v>
      </c>
      <c r="R81" s="134">
        <f t="shared" si="6"/>
        <v>10221.28</v>
      </c>
      <c r="S81" s="48"/>
    </row>
    <row r="82" spans="1:19" s="15" customFormat="1" ht="63.75" customHeight="1">
      <c r="A82" s="14"/>
      <c r="B82" s="155" t="s">
        <v>186</v>
      </c>
      <c r="C82" s="111" t="s">
        <v>185</v>
      </c>
      <c r="D82" s="111" t="s">
        <v>24</v>
      </c>
      <c r="E82" s="111" t="s">
        <v>62</v>
      </c>
      <c r="F82" s="136" t="s">
        <v>232</v>
      </c>
      <c r="G82" s="154">
        <f>H82</f>
        <v>7806.692</v>
      </c>
      <c r="H82" s="259">
        <f>4516.349+1422.883+1867.46</f>
        <v>7806.692</v>
      </c>
      <c r="I82" s="259">
        <f>4055.409+1372.833+1860.834</f>
        <v>7289.076</v>
      </c>
      <c r="J82" s="259">
        <f>421.243+50</f>
        <v>471.243</v>
      </c>
      <c r="K82" s="259"/>
      <c r="L82" s="259">
        <f>N82+Q82</f>
        <v>0</v>
      </c>
      <c r="M82" s="259"/>
      <c r="N82" s="259"/>
      <c r="O82" s="259"/>
      <c r="P82" s="259"/>
      <c r="Q82" s="259"/>
      <c r="R82" s="154">
        <f>L82+G82</f>
        <v>7806.692</v>
      </c>
      <c r="S82" s="48"/>
    </row>
    <row r="83" spans="1:19" s="15" customFormat="1" ht="27.75" customHeight="1" hidden="1">
      <c r="A83" s="14"/>
      <c r="B83" s="155"/>
      <c r="C83" s="111"/>
      <c r="D83" s="232"/>
      <c r="E83" s="227"/>
      <c r="F83" s="260"/>
      <c r="G83" s="154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154"/>
      <c r="S83" s="48"/>
    </row>
    <row r="84" spans="1:19" s="15" customFormat="1" ht="34.5" customHeight="1">
      <c r="A84" s="14"/>
      <c r="B84" s="155" t="s">
        <v>241</v>
      </c>
      <c r="C84" s="243" t="s">
        <v>242</v>
      </c>
      <c r="D84" s="244"/>
      <c r="E84" s="243" t="s">
        <v>169</v>
      </c>
      <c r="F84" s="245" t="s">
        <v>243</v>
      </c>
      <c r="G84" s="154">
        <f>H84</f>
        <v>264.337</v>
      </c>
      <c r="H84" s="259">
        <v>264.337</v>
      </c>
      <c r="I84" s="259"/>
      <c r="J84" s="259"/>
      <c r="K84" s="259"/>
      <c r="L84" s="259"/>
      <c r="M84" s="259"/>
      <c r="N84" s="259"/>
      <c r="O84" s="259"/>
      <c r="P84" s="259"/>
      <c r="Q84" s="259"/>
      <c r="R84" s="154">
        <f aca="true" t="shared" si="8" ref="R84:R89">L84+G84</f>
        <v>264.337</v>
      </c>
      <c r="S84" s="48"/>
    </row>
    <row r="85" spans="1:19" s="15" customFormat="1" ht="33.75" customHeight="1">
      <c r="A85" s="14"/>
      <c r="B85" s="229" t="s">
        <v>212</v>
      </c>
      <c r="C85" s="114">
        <v>6013</v>
      </c>
      <c r="D85" s="114"/>
      <c r="E85" s="111" t="s">
        <v>167</v>
      </c>
      <c r="F85" s="136" t="s">
        <v>213</v>
      </c>
      <c r="G85" s="154">
        <f>H85</f>
        <v>150</v>
      </c>
      <c r="H85" s="259">
        <v>150</v>
      </c>
      <c r="I85" s="259"/>
      <c r="J85" s="259"/>
      <c r="K85" s="259"/>
      <c r="L85" s="259"/>
      <c r="M85" s="259"/>
      <c r="N85" s="259"/>
      <c r="O85" s="259"/>
      <c r="P85" s="259"/>
      <c r="Q85" s="259"/>
      <c r="R85" s="154">
        <f t="shared" si="8"/>
        <v>150</v>
      </c>
      <c r="S85" s="48"/>
    </row>
    <row r="86" spans="1:19" s="15" customFormat="1" ht="27.75" customHeight="1">
      <c r="A86" s="14"/>
      <c r="B86" s="229" t="s">
        <v>214</v>
      </c>
      <c r="C86" s="114">
        <v>6030</v>
      </c>
      <c r="D86" s="350"/>
      <c r="E86" s="149" t="s">
        <v>167</v>
      </c>
      <c r="F86" s="136" t="s">
        <v>168</v>
      </c>
      <c r="G86" s="154">
        <f>H86</f>
        <v>2000.251</v>
      </c>
      <c r="H86" s="259">
        <v>2000.251</v>
      </c>
      <c r="I86" s="259"/>
      <c r="J86" s="259">
        <v>524</v>
      </c>
      <c r="K86" s="259"/>
      <c r="L86" s="259"/>
      <c r="M86" s="259"/>
      <c r="N86" s="259"/>
      <c r="O86" s="259"/>
      <c r="P86" s="259"/>
      <c r="Q86" s="259"/>
      <c r="R86" s="154">
        <f t="shared" si="8"/>
        <v>2000.251</v>
      </c>
      <c r="S86" s="48"/>
    </row>
    <row r="87" spans="1:19" s="15" customFormat="1" ht="24" customHeight="1">
      <c r="A87" s="14"/>
      <c r="B87" s="155"/>
      <c r="C87" s="132">
        <v>37</v>
      </c>
      <c r="D87" s="132"/>
      <c r="E87" s="257"/>
      <c r="F87" s="133" t="s">
        <v>288</v>
      </c>
      <c r="G87" s="134">
        <f>H87</f>
        <v>321.025</v>
      </c>
      <c r="H87" s="258">
        <f aca="true" t="shared" si="9" ref="H87:Q87">SUM(H88:H88)</f>
        <v>321.025</v>
      </c>
      <c r="I87" s="258">
        <f t="shared" si="9"/>
        <v>321.025</v>
      </c>
      <c r="J87" s="258">
        <f t="shared" si="9"/>
        <v>0</v>
      </c>
      <c r="K87" s="258">
        <f t="shared" si="9"/>
        <v>0</v>
      </c>
      <c r="L87" s="258">
        <f>N87+Q87</f>
        <v>0</v>
      </c>
      <c r="M87" s="258">
        <f t="shared" si="9"/>
        <v>0</v>
      </c>
      <c r="N87" s="258">
        <f t="shared" si="9"/>
        <v>0</v>
      </c>
      <c r="O87" s="258">
        <f t="shared" si="9"/>
        <v>0</v>
      </c>
      <c r="P87" s="258">
        <f t="shared" si="9"/>
        <v>0</v>
      </c>
      <c r="Q87" s="258">
        <f t="shared" si="9"/>
        <v>0</v>
      </c>
      <c r="R87" s="134">
        <f t="shared" si="8"/>
        <v>321.025</v>
      </c>
      <c r="S87" s="48"/>
    </row>
    <row r="88" spans="1:19" s="15" customFormat="1" ht="45" customHeight="1">
      <c r="A88" s="14"/>
      <c r="B88" s="155" t="s">
        <v>219</v>
      </c>
      <c r="C88" s="111" t="s">
        <v>164</v>
      </c>
      <c r="D88" s="111" t="s">
        <v>25</v>
      </c>
      <c r="E88" s="227" t="s">
        <v>62</v>
      </c>
      <c r="F88" s="242" t="s">
        <v>218</v>
      </c>
      <c r="G88" s="154">
        <f>H88</f>
        <v>321.025</v>
      </c>
      <c r="H88" s="259">
        <f>199.025+122</f>
        <v>321.025</v>
      </c>
      <c r="I88" s="259">
        <f>199.025+122</f>
        <v>321.025</v>
      </c>
      <c r="J88" s="259"/>
      <c r="K88" s="259"/>
      <c r="L88" s="259">
        <f>N88+Q88</f>
        <v>0</v>
      </c>
      <c r="M88" s="258"/>
      <c r="N88" s="258"/>
      <c r="O88" s="258"/>
      <c r="P88" s="258"/>
      <c r="Q88" s="258"/>
      <c r="R88" s="134">
        <f t="shared" si="8"/>
        <v>321.025</v>
      </c>
      <c r="S88" s="48"/>
    </row>
    <row r="89" spans="1:19" s="15" customFormat="1" ht="43.5" customHeight="1">
      <c r="A89" s="14"/>
      <c r="B89" s="261" t="s">
        <v>233</v>
      </c>
      <c r="C89" s="257" t="s">
        <v>233</v>
      </c>
      <c r="D89" s="232"/>
      <c r="E89" s="262" t="s">
        <v>233</v>
      </c>
      <c r="F89" s="263" t="s">
        <v>123</v>
      </c>
      <c r="G89" s="295">
        <f aca="true" t="shared" si="10" ref="G89:Q89">G87+G81+G75+G12</f>
        <v>235881.29800000004</v>
      </c>
      <c r="H89" s="295">
        <f t="shared" si="10"/>
        <v>235681.29800000004</v>
      </c>
      <c r="I89" s="295">
        <f t="shared" si="10"/>
        <v>163744.77699999997</v>
      </c>
      <c r="J89" s="295">
        <f t="shared" si="10"/>
        <v>27733.532000000003</v>
      </c>
      <c r="K89" s="295">
        <f t="shared" si="10"/>
        <v>0</v>
      </c>
      <c r="L89" s="295">
        <f t="shared" si="10"/>
        <v>14220.319999999998</v>
      </c>
      <c r="M89" s="295">
        <f t="shared" si="10"/>
        <v>12094.193999999998</v>
      </c>
      <c r="N89" s="295">
        <f t="shared" si="10"/>
        <v>2126.126</v>
      </c>
      <c r="O89" s="295">
        <f t="shared" si="10"/>
        <v>376.299</v>
      </c>
      <c r="P89" s="295">
        <f t="shared" si="10"/>
        <v>26.606</v>
      </c>
      <c r="Q89" s="295">
        <f t="shared" si="10"/>
        <v>12094.193999999998</v>
      </c>
      <c r="R89" s="134">
        <f t="shared" si="8"/>
        <v>250101.61800000005</v>
      </c>
      <c r="S89" s="48"/>
    </row>
    <row r="90" spans="1:20" s="15" customFormat="1" ht="15.75">
      <c r="A90" s="14"/>
      <c r="B90" s="313"/>
      <c r="C90" s="314"/>
      <c r="D90" s="314"/>
      <c r="E90" s="314"/>
      <c r="F90" s="315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7"/>
      <c r="S90" s="48"/>
      <c r="T90" s="123"/>
    </row>
    <row r="91" spans="1:19" s="15" customFormat="1" ht="15.75">
      <c r="A91" s="14"/>
      <c r="B91" s="313"/>
      <c r="C91" s="314"/>
      <c r="D91" s="314"/>
      <c r="E91" s="314"/>
      <c r="F91" s="315"/>
      <c r="G91" s="316"/>
      <c r="H91" s="316"/>
      <c r="I91" s="316"/>
      <c r="J91" s="316"/>
      <c r="K91" s="316"/>
      <c r="L91" s="316"/>
      <c r="M91" s="316"/>
      <c r="N91" s="316"/>
      <c r="O91" s="316"/>
      <c r="P91" s="446" t="s">
        <v>399</v>
      </c>
      <c r="Q91" s="446"/>
      <c r="R91" s="446"/>
      <c r="S91" s="48"/>
    </row>
    <row r="92" spans="1:20" s="15" customFormat="1" ht="15.75">
      <c r="A92" s="14"/>
      <c r="B92" s="450"/>
      <c r="C92" s="430"/>
      <c r="D92" s="421" t="s">
        <v>398</v>
      </c>
      <c r="E92" s="421"/>
      <c r="F92" s="421"/>
      <c r="G92" s="312"/>
      <c r="H92" s="312"/>
      <c r="I92" s="312"/>
      <c r="J92" s="312"/>
      <c r="K92" s="312"/>
      <c r="L92" s="312"/>
      <c r="M92" s="312"/>
      <c r="N92" s="312"/>
      <c r="O92" s="312"/>
      <c r="P92" s="446"/>
      <c r="Q92" s="446"/>
      <c r="R92" s="446"/>
      <c r="S92" s="312"/>
      <c r="T92" s="123"/>
    </row>
    <row r="93" spans="1:19" s="15" customFormat="1" ht="15.75">
      <c r="A93" s="14"/>
      <c r="B93" s="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</row>
    <row r="94" spans="1:2" s="15" customFormat="1" ht="15" customHeight="1">
      <c r="A94" s="14"/>
      <c r="B94" s="45"/>
    </row>
    <row r="95" spans="1:19" s="15" customFormat="1" ht="27.75" customHeight="1">
      <c r="A95" s="14"/>
      <c r="B95" s="45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"/>
    </row>
    <row r="96" spans="2:19" ht="15.75">
      <c r="B96" s="46"/>
      <c r="C96" s="54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29"/>
    </row>
    <row r="97" ht="12.75">
      <c r="I97" s="64"/>
    </row>
    <row r="100" spans="9:14" ht="12.75">
      <c r="I100" s="118"/>
      <c r="N100" s="64"/>
    </row>
  </sheetData>
  <sheetProtection/>
  <mergeCells count="28">
    <mergeCell ref="D92:F92"/>
    <mergeCell ref="P1:R1"/>
    <mergeCell ref="O8:P8"/>
    <mergeCell ref="G7:K7"/>
    <mergeCell ref="K8:K10"/>
    <mergeCell ref="O5:R5"/>
    <mergeCell ref="R7:R10"/>
    <mergeCell ref="B3:R3"/>
    <mergeCell ref="B92:C92"/>
    <mergeCell ref="B7:B10"/>
    <mergeCell ref="Q8:Q10"/>
    <mergeCell ref="M8:M10"/>
    <mergeCell ref="H8:H10"/>
    <mergeCell ref="O9:O10"/>
    <mergeCell ref="F7:F10"/>
    <mergeCell ref="G8:G10"/>
    <mergeCell ref="L7:Q7"/>
    <mergeCell ref="N8:N10"/>
    <mergeCell ref="C95:R95"/>
    <mergeCell ref="I9:I10"/>
    <mergeCell ref="J9:J10"/>
    <mergeCell ref="C7:C10"/>
    <mergeCell ref="L8:L10"/>
    <mergeCell ref="P9:P10"/>
    <mergeCell ref="C93:S93"/>
    <mergeCell ref="E7:E10"/>
    <mergeCell ref="I8:J8"/>
    <mergeCell ref="P91:R92"/>
  </mergeCells>
  <printOptions horizontalCentered="1"/>
  <pageMargins left="0.25" right="0.25" top="0.75" bottom="0.75" header="0.3" footer="0.3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50"/>
  <sheetViews>
    <sheetView showGridLines="0" showZeros="0" zoomScale="95" zoomScaleNormal="95" zoomScaleSheetLayoutView="55" zoomScalePageLayoutView="0" workbookViewId="0" topLeftCell="D1">
      <selection activeCell="D1" sqref="D1"/>
    </sheetView>
  </sheetViews>
  <sheetFormatPr defaultColWidth="9.16015625" defaultRowHeight="12.75"/>
  <cols>
    <col min="1" max="1" width="0.328125" style="176" hidden="1" customWidth="1"/>
    <col min="2" max="2" width="4.33203125" style="176" hidden="1" customWidth="1"/>
    <col min="3" max="3" width="1.171875" style="176" hidden="1" customWidth="1"/>
    <col min="4" max="4" width="20.5" style="176" customWidth="1"/>
    <col min="5" max="5" width="56" style="176" customWidth="1"/>
    <col min="6" max="6" width="30.33203125" style="176" customWidth="1"/>
    <col min="7" max="7" width="36.33203125" style="176" customWidth="1"/>
    <col min="8" max="8" width="43.83203125" style="176" customWidth="1"/>
    <col min="9" max="9" width="47.33203125" style="176" customWidth="1"/>
    <col min="10" max="10" width="44.16015625" style="176" customWidth="1"/>
    <col min="11" max="11" width="39.33203125" style="217" customWidth="1"/>
    <col min="12" max="12" width="43.33203125" style="217" customWidth="1"/>
    <col min="13" max="13" width="35.33203125" style="176" customWidth="1"/>
    <col min="14" max="14" width="37.5" style="176" customWidth="1"/>
    <col min="15" max="15" width="32.16015625" style="176" customWidth="1"/>
    <col min="16" max="16" width="62.16015625" style="176" customWidth="1"/>
    <col min="17" max="17" width="53.33203125" style="176" customWidth="1"/>
    <col min="18" max="18" width="38.5" style="176" customWidth="1"/>
    <col min="19" max="21" width="37.16015625" style="176" customWidth="1"/>
    <col min="22" max="22" width="51.16015625" style="176" customWidth="1"/>
    <col min="23" max="23" width="45" style="176" customWidth="1"/>
    <col min="24" max="24" width="37.16015625" style="176" customWidth="1"/>
    <col min="25" max="25" width="46.83203125" style="176" customWidth="1"/>
    <col min="26" max="26" width="29.5" style="176" customWidth="1"/>
    <col min="27" max="27" width="33" style="176" customWidth="1"/>
    <col min="28" max="28" width="28.66015625" style="176" customWidth="1"/>
    <col min="29" max="29" width="23" style="176" customWidth="1"/>
    <col min="30" max="30" width="22.16015625" style="176" customWidth="1"/>
    <col min="31" max="31" width="26" style="176" customWidth="1"/>
    <col min="32" max="32" width="24.33203125" style="176" customWidth="1"/>
    <col min="33" max="33" width="36.66015625" style="176" customWidth="1"/>
    <col min="34" max="34" width="15.66015625" style="176" customWidth="1"/>
    <col min="35" max="35" width="19.33203125" style="176" customWidth="1"/>
    <col min="36" max="36" width="26.16015625" style="176" customWidth="1"/>
    <col min="37" max="37" width="37.33203125" style="176" customWidth="1"/>
    <col min="38" max="38" width="17.16015625" style="176" customWidth="1"/>
    <col min="39" max="39" width="20.16015625" style="176" customWidth="1"/>
    <col min="40" max="16384" width="9.16015625" style="176" customWidth="1"/>
  </cols>
  <sheetData>
    <row r="1" spans="4:30" ht="71.25" customHeight="1">
      <c r="D1" s="487" t="s">
        <v>426</v>
      </c>
      <c r="E1" s="47"/>
      <c r="F1" s="47"/>
      <c r="G1" s="47"/>
      <c r="H1" s="47"/>
      <c r="I1" s="447" t="s">
        <v>297</v>
      </c>
      <c r="J1" s="447"/>
      <c r="L1" s="447"/>
      <c r="M1" s="447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47"/>
    </row>
    <row r="2" spans="4:34" ht="18.75">
      <c r="D2" s="47"/>
      <c r="E2" s="47"/>
      <c r="F2" s="47"/>
      <c r="G2" s="47"/>
      <c r="H2" s="47"/>
      <c r="I2" s="47"/>
      <c r="J2" s="47"/>
      <c r="K2" s="465"/>
      <c r="L2" s="466"/>
      <c r="M2" s="174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47"/>
      <c r="AE2" s="241"/>
      <c r="AF2" s="241"/>
      <c r="AG2" s="241"/>
      <c r="AH2" s="238"/>
    </row>
    <row r="3" spans="11:34" ht="21.75" customHeight="1">
      <c r="K3" s="177"/>
      <c r="L3" s="177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E3" s="241"/>
      <c r="AF3" s="241"/>
      <c r="AG3" s="241"/>
      <c r="AH3" s="238"/>
    </row>
    <row r="4" spans="4:34" ht="21.75" customHeight="1">
      <c r="D4" s="467" t="s">
        <v>171</v>
      </c>
      <c r="E4" s="468"/>
      <c r="F4" s="468"/>
      <c r="G4" s="468"/>
      <c r="H4" s="468"/>
      <c r="I4" s="468"/>
      <c r="J4" s="468"/>
      <c r="K4" s="401"/>
      <c r="L4" s="401"/>
      <c r="M4" s="401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E4" s="241"/>
      <c r="AF4" s="241"/>
      <c r="AG4" s="241"/>
      <c r="AH4" s="238"/>
    </row>
    <row r="5" spans="1:34" ht="28.5" customHeight="1">
      <c r="A5" s="178"/>
      <c r="B5" s="178"/>
      <c r="C5" s="178"/>
      <c r="D5" s="302">
        <v>12523000000</v>
      </c>
      <c r="E5" s="47"/>
      <c r="K5" s="176"/>
      <c r="L5" s="176"/>
      <c r="M5" s="318"/>
      <c r="N5" s="318"/>
      <c r="O5" s="319"/>
      <c r="P5" s="319"/>
      <c r="Q5" s="319"/>
      <c r="R5" s="319"/>
      <c r="S5" s="319"/>
      <c r="T5" s="319"/>
      <c r="U5" s="319"/>
      <c r="V5" s="319"/>
      <c r="W5" s="175"/>
      <c r="X5" s="175"/>
      <c r="Y5" s="179"/>
      <c r="Z5" s="179"/>
      <c r="AA5" s="179"/>
      <c r="AB5" s="179"/>
      <c r="AC5" s="179"/>
      <c r="AD5" s="320"/>
      <c r="AE5" s="321"/>
      <c r="AF5" s="321"/>
      <c r="AG5" s="321"/>
      <c r="AH5" s="322"/>
    </row>
    <row r="6" spans="1:34" ht="28.5" customHeight="1">
      <c r="A6" s="178"/>
      <c r="B6" s="178"/>
      <c r="C6" s="178"/>
      <c r="D6" s="301" t="s">
        <v>120</v>
      </c>
      <c r="E6" s="47"/>
      <c r="K6" s="176"/>
      <c r="L6" s="176"/>
      <c r="M6" s="318"/>
      <c r="N6" s="318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9"/>
      <c r="Z6" s="179"/>
      <c r="AA6" s="179"/>
      <c r="AB6" s="179"/>
      <c r="AC6" s="179"/>
      <c r="AD6" s="180"/>
      <c r="AE6" s="240"/>
      <c r="AF6" s="240"/>
      <c r="AG6" s="240"/>
      <c r="AH6" s="239"/>
    </row>
    <row r="7" spans="1:34" s="47" customFormat="1" ht="21" customHeight="1">
      <c r="A7" s="181" t="s">
        <v>172</v>
      </c>
      <c r="B7" s="182" t="s">
        <v>173</v>
      </c>
      <c r="C7" s="183">
        <v>0</v>
      </c>
      <c r="D7" s="462" t="s">
        <v>174</v>
      </c>
      <c r="E7" s="462" t="s">
        <v>175</v>
      </c>
      <c r="F7" s="471" t="s">
        <v>267</v>
      </c>
      <c r="G7" s="457"/>
      <c r="H7" s="457"/>
      <c r="I7" s="457"/>
      <c r="J7" s="457"/>
      <c r="K7" s="456" t="s">
        <v>267</v>
      </c>
      <c r="L7" s="457"/>
      <c r="M7" s="457"/>
      <c r="N7" s="457"/>
      <c r="O7" s="457"/>
      <c r="P7" s="456" t="s">
        <v>267</v>
      </c>
      <c r="Q7" s="457"/>
      <c r="R7" s="457"/>
      <c r="S7" s="457"/>
      <c r="T7" s="457"/>
      <c r="U7" s="456" t="s">
        <v>267</v>
      </c>
      <c r="V7" s="457"/>
      <c r="W7" s="457"/>
      <c r="X7" s="457"/>
      <c r="Y7" s="457"/>
      <c r="Z7" s="456" t="s">
        <v>267</v>
      </c>
      <c r="AA7" s="457"/>
      <c r="AB7" s="457"/>
      <c r="AC7" s="457"/>
      <c r="AD7" s="457"/>
      <c r="AE7" s="452" t="s">
        <v>277</v>
      </c>
      <c r="AF7" s="452"/>
      <c r="AG7" s="452"/>
      <c r="AH7" s="452"/>
    </row>
    <row r="8" spans="1:34" s="47" customFormat="1" ht="23.25" customHeight="1">
      <c r="A8" s="181" t="s">
        <v>176</v>
      </c>
      <c r="B8" s="182" t="s">
        <v>173</v>
      </c>
      <c r="C8" s="183">
        <v>0</v>
      </c>
      <c r="D8" s="463"/>
      <c r="E8" s="463"/>
      <c r="F8" s="458" t="s">
        <v>177</v>
      </c>
      <c r="G8" s="460" t="s">
        <v>178</v>
      </c>
      <c r="H8" s="472" t="s">
        <v>268</v>
      </c>
      <c r="I8" s="457"/>
      <c r="J8" s="457"/>
      <c r="K8" s="473" t="s">
        <v>268</v>
      </c>
      <c r="L8" s="457"/>
      <c r="M8" s="457"/>
      <c r="N8" s="457"/>
      <c r="O8" s="457"/>
      <c r="P8" s="473" t="s">
        <v>268</v>
      </c>
      <c r="Q8" s="457"/>
      <c r="R8" s="457"/>
      <c r="S8" s="457"/>
      <c r="T8" s="457"/>
      <c r="U8" s="473" t="s">
        <v>268</v>
      </c>
      <c r="V8" s="457"/>
      <c r="W8" s="457"/>
      <c r="X8" s="457"/>
      <c r="Y8" s="457"/>
      <c r="Z8" s="453" t="s">
        <v>408</v>
      </c>
      <c r="AA8" s="454"/>
      <c r="AB8" s="454"/>
      <c r="AC8" s="455"/>
      <c r="AD8" s="451" t="s">
        <v>104</v>
      </c>
      <c r="AE8" s="469" t="s">
        <v>269</v>
      </c>
      <c r="AF8" s="457"/>
      <c r="AG8" s="470"/>
      <c r="AH8" s="451" t="s">
        <v>104</v>
      </c>
    </row>
    <row r="9" spans="1:34" s="47" customFormat="1" ht="394.5" customHeight="1">
      <c r="A9" s="181"/>
      <c r="B9" s="182"/>
      <c r="C9" s="183"/>
      <c r="D9" s="463"/>
      <c r="E9" s="463"/>
      <c r="F9" s="459"/>
      <c r="G9" s="461"/>
      <c r="H9" s="185" t="s">
        <v>20</v>
      </c>
      <c r="I9" s="402" t="s">
        <v>400</v>
      </c>
      <c r="J9" s="185" t="s">
        <v>179</v>
      </c>
      <c r="K9" s="114" t="s">
        <v>270</v>
      </c>
      <c r="L9" s="114" t="s">
        <v>271</v>
      </c>
      <c r="M9" s="51" t="s">
        <v>272</v>
      </c>
      <c r="N9" s="51" t="s">
        <v>273</v>
      </c>
      <c r="O9" s="51" t="s">
        <v>274</v>
      </c>
      <c r="P9" s="51" t="s">
        <v>385</v>
      </c>
      <c r="Q9" s="51" t="s">
        <v>381</v>
      </c>
      <c r="R9" s="51" t="s">
        <v>382</v>
      </c>
      <c r="S9" s="51" t="s">
        <v>383</v>
      </c>
      <c r="T9" s="51" t="s">
        <v>404</v>
      </c>
      <c r="U9" s="51" t="s">
        <v>405</v>
      </c>
      <c r="V9" s="51" t="s">
        <v>406</v>
      </c>
      <c r="W9" s="184" t="s">
        <v>275</v>
      </c>
      <c r="X9" s="184" t="s">
        <v>407</v>
      </c>
      <c r="Y9" s="184" t="s">
        <v>276</v>
      </c>
      <c r="Z9" s="185" t="s">
        <v>410</v>
      </c>
      <c r="AA9" s="185" t="s">
        <v>411</v>
      </c>
      <c r="AB9" s="185" t="s">
        <v>412</v>
      </c>
      <c r="AC9" s="185" t="s">
        <v>413</v>
      </c>
      <c r="AD9" s="451"/>
      <c r="AE9" s="221" t="s">
        <v>184</v>
      </c>
      <c r="AF9" s="221" t="s">
        <v>414</v>
      </c>
      <c r="AG9" s="221" t="s">
        <v>423</v>
      </c>
      <c r="AH9" s="451"/>
    </row>
    <row r="10" spans="1:34" s="47" customFormat="1" ht="25.5" customHeight="1">
      <c r="A10" s="181"/>
      <c r="B10" s="182"/>
      <c r="C10" s="183"/>
      <c r="D10" s="464"/>
      <c r="E10" s="464"/>
      <c r="F10" s="187">
        <v>41040200</v>
      </c>
      <c r="G10" s="187">
        <v>41040400</v>
      </c>
      <c r="H10" s="187">
        <v>41033900</v>
      </c>
      <c r="I10" s="187">
        <v>41035500</v>
      </c>
      <c r="J10" s="187">
        <v>41051000</v>
      </c>
      <c r="K10" s="188">
        <v>41051000</v>
      </c>
      <c r="L10" s="188">
        <v>41051200</v>
      </c>
      <c r="M10" s="187">
        <v>41051200</v>
      </c>
      <c r="N10" s="187">
        <v>41051200</v>
      </c>
      <c r="O10" s="187">
        <v>41051200</v>
      </c>
      <c r="P10" s="187">
        <v>41051400</v>
      </c>
      <c r="Q10" s="187">
        <v>41051400</v>
      </c>
      <c r="R10" s="187">
        <v>41051400</v>
      </c>
      <c r="S10" s="187">
        <v>41051400</v>
      </c>
      <c r="T10" s="187">
        <v>41051400</v>
      </c>
      <c r="U10" s="187">
        <v>41051400</v>
      </c>
      <c r="V10" s="187">
        <v>41051400</v>
      </c>
      <c r="W10" s="189">
        <v>41053900</v>
      </c>
      <c r="X10" s="189">
        <v>41053900</v>
      </c>
      <c r="Y10" s="189">
        <v>41055000</v>
      </c>
      <c r="Z10" s="189">
        <v>41053900</v>
      </c>
      <c r="AA10" s="189">
        <v>41053900</v>
      </c>
      <c r="AB10" s="189">
        <v>41053900</v>
      </c>
      <c r="AC10" s="189">
        <v>41053900</v>
      </c>
      <c r="AD10" s="451"/>
      <c r="AE10" s="348">
        <v>9770</v>
      </c>
      <c r="AF10" s="348">
        <v>9770</v>
      </c>
      <c r="AG10" s="348">
        <v>9770</v>
      </c>
      <c r="AH10" s="451"/>
    </row>
    <row r="11" spans="1:34" s="47" customFormat="1" ht="29.25" customHeight="1">
      <c r="A11" s="181"/>
      <c r="B11" s="182"/>
      <c r="C11" s="183"/>
      <c r="D11" s="186">
        <v>99000000000</v>
      </c>
      <c r="E11" s="346" t="s">
        <v>264</v>
      </c>
      <c r="F11" s="187"/>
      <c r="G11" s="187"/>
      <c r="H11" s="219">
        <v>42911.5</v>
      </c>
      <c r="I11" s="161">
        <v>484.737</v>
      </c>
      <c r="J11" s="187"/>
      <c r="K11" s="188"/>
      <c r="L11" s="188"/>
      <c r="M11" s="187"/>
      <c r="N11" s="187"/>
      <c r="O11" s="187"/>
      <c r="P11" s="364"/>
      <c r="Q11" s="364"/>
      <c r="R11" s="364"/>
      <c r="S11" s="364"/>
      <c r="T11" s="364"/>
      <c r="U11" s="364"/>
      <c r="V11" s="364"/>
      <c r="W11" s="186"/>
      <c r="X11" s="186"/>
      <c r="Y11" s="186"/>
      <c r="Z11" s="186"/>
      <c r="AA11" s="186"/>
      <c r="AB11" s="186"/>
      <c r="AC11" s="186"/>
      <c r="AD11" s="326">
        <f>SUM(F11:AC11)</f>
        <v>43396.237</v>
      </c>
      <c r="AE11" s="191"/>
      <c r="AF11" s="190"/>
      <c r="AG11" s="190"/>
      <c r="AH11" s="326">
        <f>SUM(AE11:AE11)</f>
        <v>0</v>
      </c>
    </row>
    <row r="12" spans="1:34" s="47" customFormat="1" ht="27" customHeight="1">
      <c r="A12" s="181"/>
      <c r="B12" s="182"/>
      <c r="C12" s="183"/>
      <c r="D12" s="186">
        <v>12100000000</v>
      </c>
      <c r="E12" s="346" t="s">
        <v>265</v>
      </c>
      <c r="F12" s="191">
        <v>1367.1</v>
      </c>
      <c r="G12" s="191"/>
      <c r="H12" s="191"/>
      <c r="I12" s="191"/>
      <c r="J12" s="191"/>
      <c r="K12" s="192">
        <v>1553.948</v>
      </c>
      <c r="L12" s="192">
        <v>257.118</v>
      </c>
      <c r="M12" s="191">
        <v>130.47</v>
      </c>
      <c r="N12" s="191">
        <v>79.113</v>
      </c>
      <c r="O12" s="191">
        <v>40.145</v>
      </c>
      <c r="P12" s="190">
        <v>271.325</v>
      </c>
      <c r="Q12" s="190">
        <v>128.511</v>
      </c>
      <c r="R12" s="190">
        <v>182.36</v>
      </c>
      <c r="S12" s="190">
        <v>203.11</v>
      </c>
      <c r="T12" s="190">
        <v>16.105</v>
      </c>
      <c r="U12" s="190">
        <v>6.041</v>
      </c>
      <c r="V12" s="190">
        <v>122.913</v>
      </c>
      <c r="W12" s="190">
        <v>11.232</v>
      </c>
      <c r="X12" s="190">
        <v>35.84</v>
      </c>
      <c r="Y12" s="190">
        <v>1785.121</v>
      </c>
      <c r="Z12" s="190"/>
      <c r="AA12" s="190"/>
      <c r="AB12" s="190"/>
      <c r="AC12" s="190"/>
      <c r="AD12" s="326">
        <f>SUM(F12:AC12)</f>
        <v>6190.451999999998</v>
      </c>
      <c r="AE12" s="222">
        <v>999.612</v>
      </c>
      <c r="AF12" s="403">
        <v>200.816</v>
      </c>
      <c r="AG12" s="403">
        <v>34.068</v>
      </c>
      <c r="AH12" s="326">
        <f>SUM(AE12:AG12)</f>
        <v>1234.4959999999999</v>
      </c>
    </row>
    <row r="13" spans="1:34" s="47" customFormat="1" ht="27" customHeight="1">
      <c r="A13" s="181"/>
      <c r="B13" s="182"/>
      <c r="C13" s="183"/>
      <c r="D13" s="186">
        <v>12318200000</v>
      </c>
      <c r="E13" s="346" t="s">
        <v>409</v>
      </c>
      <c r="F13" s="191"/>
      <c r="G13" s="191"/>
      <c r="H13" s="191"/>
      <c r="I13" s="191"/>
      <c r="J13" s="191"/>
      <c r="K13" s="192"/>
      <c r="L13" s="192"/>
      <c r="M13" s="191"/>
      <c r="N13" s="191"/>
      <c r="O13" s="191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>
        <v>315.118</v>
      </c>
      <c r="AA13" s="190">
        <v>1175.092</v>
      </c>
      <c r="AB13" s="190">
        <v>1483.967</v>
      </c>
      <c r="AC13" s="190">
        <v>538.081</v>
      </c>
      <c r="AD13" s="326">
        <f>SUM(F13:AC13)</f>
        <v>3512.2580000000003</v>
      </c>
      <c r="AE13" s="222"/>
      <c r="AF13" s="403"/>
      <c r="AG13" s="403"/>
      <c r="AH13" s="326"/>
    </row>
    <row r="14" spans="1:34" ht="31.5">
      <c r="A14" s="193" t="s">
        <v>180</v>
      </c>
      <c r="B14" s="194" t="s">
        <v>173</v>
      </c>
      <c r="C14" s="195">
        <v>0</v>
      </c>
      <c r="D14" s="323" t="s">
        <v>181</v>
      </c>
      <c r="E14" s="347" t="s">
        <v>266</v>
      </c>
      <c r="F14" s="196">
        <v>809.5</v>
      </c>
      <c r="G14" s="196">
        <v>30072.125</v>
      </c>
      <c r="H14" s="196"/>
      <c r="I14" s="196"/>
      <c r="J14" s="196">
        <v>24647.8</v>
      </c>
      <c r="K14" s="197"/>
      <c r="L14" s="197">
        <v>59.335</v>
      </c>
      <c r="M14" s="198">
        <v>17.73</v>
      </c>
      <c r="N14" s="198"/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326">
        <f>SUM(F14:AC14)</f>
        <v>55606.490000000005</v>
      </c>
      <c r="AE14" s="222"/>
      <c r="AF14" s="222"/>
      <c r="AG14" s="222"/>
      <c r="AH14" s="330">
        <f>SUM(AE14:AE14)</f>
        <v>0</v>
      </c>
    </row>
    <row r="15" spans="1:34" ht="30.75" customHeight="1">
      <c r="A15" s="193">
        <v>13</v>
      </c>
      <c r="B15" s="200" t="s">
        <v>173</v>
      </c>
      <c r="C15" s="195">
        <v>0</v>
      </c>
      <c r="D15" s="187"/>
      <c r="E15" s="201" t="s">
        <v>182</v>
      </c>
      <c r="F15" s="202">
        <f>SUM(F12:F14)</f>
        <v>2176.6</v>
      </c>
      <c r="G15" s="203">
        <f aca="true" t="shared" si="0" ref="G15:AC15">SUM(G12:G14)</f>
        <v>30072.125</v>
      </c>
      <c r="H15" s="203">
        <f>SUM(H11:H14)</f>
        <v>42911.5</v>
      </c>
      <c r="I15" s="203">
        <f>SUM(I11:I14)</f>
        <v>484.737</v>
      </c>
      <c r="J15" s="203">
        <f>SUM(J12:J14)</f>
        <v>24647.8</v>
      </c>
      <c r="K15" s="203">
        <f t="shared" si="0"/>
        <v>1553.948</v>
      </c>
      <c r="L15" s="203">
        <f t="shared" si="0"/>
        <v>316.453</v>
      </c>
      <c r="M15" s="202">
        <f t="shared" si="0"/>
        <v>148.2</v>
      </c>
      <c r="N15" s="202">
        <f t="shared" si="0"/>
        <v>79.113</v>
      </c>
      <c r="O15" s="202">
        <f t="shared" si="0"/>
        <v>40.145</v>
      </c>
      <c r="P15" s="202">
        <f t="shared" si="0"/>
        <v>271.325</v>
      </c>
      <c r="Q15" s="202">
        <f t="shared" si="0"/>
        <v>128.511</v>
      </c>
      <c r="R15" s="202">
        <f t="shared" si="0"/>
        <v>182.36</v>
      </c>
      <c r="S15" s="202">
        <f t="shared" si="0"/>
        <v>203.11</v>
      </c>
      <c r="T15" s="202">
        <f t="shared" si="0"/>
        <v>16.105</v>
      </c>
      <c r="U15" s="202">
        <f t="shared" si="0"/>
        <v>6.041</v>
      </c>
      <c r="V15" s="202">
        <f t="shared" si="0"/>
        <v>122.913</v>
      </c>
      <c r="W15" s="202">
        <f>SUM(W12:W14)</f>
        <v>11.232</v>
      </c>
      <c r="X15" s="202">
        <f>SUM(X12:X14)</f>
        <v>35.84</v>
      </c>
      <c r="Y15" s="202">
        <f t="shared" si="0"/>
        <v>1785.121</v>
      </c>
      <c r="Z15" s="202">
        <f t="shared" si="0"/>
        <v>315.118</v>
      </c>
      <c r="AA15" s="202">
        <f t="shared" si="0"/>
        <v>1175.092</v>
      </c>
      <c r="AB15" s="202">
        <f t="shared" si="0"/>
        <v>1483.967</v>
      </c>
      <c r="AC15" s="202">
        <f t="shared" si="0"/>
        <v>538.081</v>
      </c>
      <c r="AD15" s="326">
        <f>SUM(F15:AC15)</f>
        <v>108705.437</v>
      </c>
      <c r="AE15" s="223">
        <f>SUM(AE11:AE14)</f>
        <v>999.612</v>
      </c>
      <c r="AF15" s="223">
        <f>SUM(AF11:AF14)</f>
        <v>200.816</v>
      </c>
      <c r="AG15" s="223">
        <f>SUM(AG11:AG14)</f>
        <v>34.068</v>
      </c>
      <c r="AH15" s="223">
        <f>SUM(AH11:AH14)</f>
        <v>1234.4959999999999</v>
      </c>
    </row>
    <row r="16" spans="1:34" ht="30.75" customHeight="1">
      <c r="A16" s="193"/>
      <c r="B16" s="200"/>
      <c r="C16" s="195"/>
      <c r="D16" s="324"/>
      <c r="E16" s="204"/>
      <c r="F16" s="205"/>
      <c r="G16" s="206"/>
      <c r="H16" s="206"/>
      <c r="I16" s="206"/>
      <c r="J16" s="206"/>
      <c r="K16" s="206"/>
      <c r="L16" s="206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328"/>
      <c r="AE16" s="329"/>
      <c r="AF16" s="329"/>
      <c r="AG16" s="329"/>
      <c r="AH16" s="329"/>
    </row>
    <row r="17" spans="1:31" ht="15.75">
      <c r="A17" s="193"/>
      <c r="B17" s="200"/>
      <c r="C17" s="195"/>
      <c r="D17" s="324"/>
      <c r="E17" s="204"/>
      <c r="F17" s="205"/>
      <c r="G17" s="205"/>
      <c r="H17" s="205"/>
      <c r="I17" s="205"/>
      <c r="J17" s="205"/>
      <c r="K17" s="206"/>
      <c r="L17" s="206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7"/>
      <c r="Z17" s="207"/>
      <c r="AA17" s="400" t="s">
        <v>398</v>
      </c>
      <c r="AB17" s="207"/>
      <c r="AC17" s="207"/>
      <c r="AD17" s="208"/>
      <c r="AE17" s="397" t="s">
        <v>399</v>
      </c>
    </row>
    <row r="18" spans="1:35" ht="15.75">
      <c r="A18" s="209"/>
      <c r="B18" s="210"/>
      <c r="C18" s="210"/>
      <c r="D18" s="325"/>
      <c r="E18" s="47"/>
      <c r="K18" s="211"/>
      <c r="L18" s="211"/>
      <c r="N18" s="327"/>
      <c r="O18" s="327"/>
      <c r="P18" s="327"/>
      <c r="Q18" s="327"/>
      <c r="R18" s="250"/>
      <c r="S18" s="4"/>
      <c r="T18" s="4"/>
      <c r="U18" s="4"/>
      <c r="V18" s="4"/>
      <c r="W18" s="421"/>
      <c r="X18" s="421"/>
      <c r="Y18" s="421"/>
      <c r="Z18" s="421"/>
      <c r="AA18" s="421"/>
      <c r="AB18" s="421"/>
      <c r="AC18" s="421"/>
      <c r="AD18" s="421"/>
      <c r="AE18" s="399"/>
      <c r="AF18" s="399"/>
      <c r="AG18" s="399"/>
      <c r="AH18" s="399"/>
      <c r="AI18" s="399"/>
    </row>
    <row r="19" spans="1:33" ht="20.25" customHeight="1">
      <c r="A19" s="212"/>
      <c r="B19" s="213"/>
      <c r="C19" s="213"/>
      <c r="D19" s="47"/>
      <c r="E19" s="47"/>
      <c r="F19" s="47"/>
      <c r="G19" s="47"/>
      <c r="H19" s="47"/>
      <c r="I19" s="47"/>
      <c r="J19" s="47"/>
      <c r="K19" s="211"/>
      <c r="L19" s="211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9" s="216" customFormat="1" ht="15.75" hidden="1">
      <c r="A20" s="214"/>
      <c r="B20" s="215"/>
      <c r="C20" s="215"/>
      <c r="D20" s="47"/>
      <c r="E20" s="47"/>
      <c r="F20" s="47"/>
      <c r="G20" s="47"/>
      <c r="H20" s="47"/>
      <c r="I20" s="47"/>
      <c r="J20" s="47"/>
      <c r="K20" s="211"/>
      <c r="L20" s="211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176"/>
      <c r="AI20" s="176"/>
      <c r="AJ20" s="176"/>
      <c r="AK20" s="176"/>
      <c r="AL20" s="176"/>
      <c r="AM20" s="176"/>
    </row>
    <row r="21" spans="1:39" s="216" customFormat="1" ht="12.75" hidden="1">
      <c r="A21" s="214"/>
      <c r="B21" s="215"/>
      <c r="C21" s="215"/>
      <c r="D21" s="176"/>
      <c r="E21" s="176"/>
      <c r="F21" s="176"/>
      <c r="G21" s="176"/>
      <c r="H21" s="176"/>
      <c r="I21" s="176"/>
      <c r="J21" s="176"/>
      <c r="K21" s="217"/>
      <c r="L21" s="217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</row>
    <row r="22" spans="1:39" s="216" customFormat="1" ht="12.75">
      <c r="A22" s="214"/>
      <c r="B22" s="215"/>
      <c r="C22" s="215"/>
      <c r="D22" s="176"/>
      <c r="E22" s="176"/>
      <c r="F22" s="176"/>
      <c r="G22" s="176"/>
      <c r="H22" s="176"/>
      <c r="I22" s="176"/>
      <c r="J22" s="176"/>
      <c r="K22" s="217"/>
      <c r="L22" s="217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</row>
    <row r="23" spans="1:39" s="216" customFormat="1" ht="12.75">
      <c r="A23" s="214"/>
      <c r="B23" s="215"/>
      <c r="C23" s="215"/>
      <c r="D23" s="176"/>
      <c r="E23" s="176"/>
      <c r="F23" s="176"/>
      <c r="G23" s="176"/>
      <c r="H23" s="176"/>
      <c r="I23" s="176"/>
      <c r="J23" s="176"/>
      <c r="K23" s="217"/>
      <c r="L23" s="217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</row>
    <row r="24" spans="1:3" ht="12.75">
      <c r="A24" s="212"/>
      <c r="B24" s="213"/>
      <c r="C24" s="213"/>
    </row>
    <row r="25" spans="1:3" ht="12.75">
      <c r="A25" s="212"/>
      <c r="B25" s="213"/>
      <c r="C25" s="213"/>
    </row>
    <row r="26" spans="1:3" ht="12.75">
      <c r="A26" s="212"/>
      <c r="B26" s="213"/>
      <c r="C26" s="213"/>
    </row>
    <row r="27" spans="1:3" ht="12.75">
      <c r="A27" s="212"/>
      <c r="B27" s="213"/>
      <c r="C27" s="213"/>
    </row>
    <row r="28" spans="1:3" ht="12.75">
      <c r="A28" s="212"/>
      <c r="B28" s="213"/>
      <c r="C28" s="213"/>
    </row>
    <row r="29" spans="1:3" ht="12.75">
      <c r="A29" s="212"/>
      <c r="B29" s="213"/>
      <c r="C29" s="213"/>
    </row>
    <row r="30" spans="1:3" ht="12.75">
      <c r="A30" s="212"/>
      <c r="B30" s="213"/>
      <c r="C30" s="213"/>
    </row>
    <row r="31" spans="1:3" ht="12.75">
      <c r="A31" s="212"/>
      <c r="B31" s="213"/>
      <c r="C31" s="213"/>
    </row>
    <row r="32" spans="1:3" ht="12.75">
      <c r="A32" s="212"/>
      <c r="B32" s="213"/>
      <c r="C32" s="213"/>
    </row>
    <row r="33" spans="1:3" ht="12.75">
      <c r="A33" s="212"/>
      <c r="B33" s="213"/>
      <c r="C33" s="213"/>
    </row>
    <row r="34" spans="1:3" ht="12.75">
      <c r="A34" s="212"/>
      <c r="B34" s="213"/>
      <c r="C34" s="213"/>
    </row>
    <row r="35" spans="1:3" ht="12.75">
      <c r="A35" s="212"/>
      <c r="B35" s="213"/>
      <c r="C35" s="213"/>
    </row>
    <row r="36" spans="1:3" ht="12.75">
      <c r="A36" s="212"/>
      <c r="B36" s="213"/>
      <c r="C36" s="213"/>
    </row>
    <row r="37" spans="1:3" ht="12.75">
      <c r="A37" s="212"/>
      <c r="B37" s="213"/>
      <c r="C37" s="213"/>
    </row>
    <row r="38" spans="1:3" ht="12.75">
      <c r="A38" s="212"/>
      <c r="B38" s="213"/>
      <c r="C38" s="213"/>
    </row>
    <row r="39" spans="1:3" ht="12.75">
      <c r="A39" s="212"/>
      <c r="B39" s="213"/>
      <c r="C39" s="213"/>
    </row>
    <row r="40" spans="1:3" ht="12.75">
      <c r="A40" s="212"/>
      <c r="B40" s="213"/>
      <c r="C40" s="213"/>
    </row>
    <row r="41" spans="1:3" ht="12.75">
      <c r="A41" s="212"/>
      <c r="B41" s="213"/>
      <c r="C41" s="213"/>
    </row>
    <row r="42" spans="1:3" ht="12.75">
      <c r="A42" s="212"/>
      <c r="B42" s="213"/>
      <c r="C42" s="213"/>
    </row>
    <row r="43" spans="1:3" ht="12.75">
      <c r="A43" s="212"/>
      <c r="B43" s="213"/>
      <c r="C43" s="213"/>
    </row>
    <row r="44" spans="1:3" ht="12.75">
      <c r="A44" s="212"/>
      <c r="B44" s="213"/>
      <c r="C44" s="213"/>
    </row>
    <row r="45" spans="1:3" ht="12.75">
      <c r="A45" s="212"/>
      <c r="B45" s="213"/>
      <c r="C45" s="213"/>
    </row>
    <row r="46" spans="1:3" ht="12.75">
      <c r="A46" s="212"/>
      <c r="B46" s="213"/>
      <c r="C46" s="213"/>
    </row>
    <row r="47" ht="44.25" customHeight="1">
      <c r="A47" s="212"/>
    </row>
    <row r="48" ht="12.75">
      <c r="A48" s="212"/>
    </row>
    <row r="49" ht="12.75">
      <c r="A49" s="212"/>
    </row>
    <row r="50" ht="16.5" thickBot="1">
      <c r="C50" s="218"/>
    </row>
    <row r="60" ht="45.75" customHeight="1"/>
  </sheetData>
  <sheetProtection/>
  <mergeCells count="23">
    <mergeCell ref="K7:O7"/>
    <mergeCell ref="K8:O8"/>
    <mergeCell ref="P7:T7"/>
    <mergeCell ref="P8:T8"/>
    <mergeCell ref="U7:Y7"/>
    <mergeCell ref="U8:Y8"/>
    <mergeCell ref="F8:F9"/>
    <mergeCell ref="G8:G9"/>
    <mergeCell ref="L1:M1"/>
    <mergeCell ref="D7:D10"/>
    <mergeCell ref="E7:E10"/>
    <mergeCell ref="K2:L2"/>
    <mergeCell ref="I1:J1"/>
    <mergeCell ref="D4:J4"/>
    <mergeCell ref="F7:J7"/>
    <mergeCell ref="H8:J8"/>
    <mergeCell ref="W18:AD18"/>
    <mergeCell ref="AH8:AH10"/>
    <mergeCell ref="AE7:AH7"/>
    <mergeCell ref="AD8:AD10"/>
    <mergeCell ref="Z8:AC8"/>
    <mergeCell ref="Z7:AD7"/>
    <mergeCell ref="AE8:AG8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19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="91" zoomScaleNormal="91" zoomScaleSheetLayoutView="70" zoomScalePageLayoutView="0" workbookViewId="0" topLeftCell="B1">
      <selection activeCell="B1" sqref="B1"/>
    </sheetView>
  </sheetViews>
  <sheetFormatPr defaultColWidth="9.16015625" defaultRowHeight="12.75"/>
  <cols>
    <col min="1" max="1" width="3.83203125" style="1" hidden="1" customWidth="1"/>
    <col min="2" max="4" width="14.33203125" style="1" customWidth="1"/>
    <col min="5" max="5" width="43.33203125" style="1" customWidth="1"/>
    <col min="6" max="6" width="91.5" style="1" customWidth="1"/>
    <col min="7" max="11" width="22.83203125" style="1" customWidth="1"/>
    <col min="12" max="12" width="15" style="4" customWidth="1"/>
    <col min="13" max="13" width="11.66015625" style="4" customWidth="1"/>
    <col min="14" max="14" width="13.5" style="4" customWidth="1"/>
    <col min="15" max="18" width="9.16015625" style="4" customWidth="1"/>
    <col min="19" max="19" width="12.66015625" style="4" bestFit="1" customWidth="1"/>
    <col min="20" max="16384" width="9.16015625" style="4" customWidth="1"/>
  </cols>
  <sheetData>
    <row r="1" spans="1:11" s="29" customFormat="1" ht="107.25" customHeight="1">
      <c r="A1" s="46"/>
      <c r="B1" s="487" t="s">
        <v>426</v>
      </c>
      <c r="C1" s="294"/>
      <c r="D1" s="294"/>
      <c r="E1" s="294"/>
      <c r="F1" s="294"/>
      <c r="G1" s="294"/>
      <c r="H1" s="447"/>
      <c r="I1" s="447"/>
      <c r="J1" s="447" t="s">
        <v>298</v>
      </c>
      <c r="K1" s="447"/>
    </row>
    <row r="2" spans="8:11" ht="15.75">
      <c r="H2" s="422"/>
      <c r="I2" s="422"/>
      <c r="J2" s="430"/>
      <c r="K2" s="430"/>
    </row>
    <row r="3" spans="2:13" ht="38.25" customHeight="1">
      <c r="B3" s="478" t="s">
        <v>262</v>
      </c>
      <c r="C3" s="478"/>
      <c r="D3" s="478"/>
      <c r="E3" s="478"/>
      <c r="F3" s="478"/>
      <c r="G3" s="478"/>
      <c r="H3" s="478"/>
      <c r="I3" s="478"/>
      <c r="J3" s="478"/>
      <c r="K3" s="478"/>
      <c r="L3" s="292"/>
      <c r="M3" s="292"/>
    </row>
    <row r="4" spans="2:13" ht="16.5" customHeight="1">
      <c r="B4" s="302">
        <v>12523000000</v>
      </c>
      <c r="C4" s="333"/>
      <c r="D4" s="293"/>
      <c r="E4" s="293"/>
      <c r="F4" s="293"/>
      <c r="G4" s="293"/>
      <c r="H4" s="293"/>
      <c r="I4" s="293"/>
      <c r="J4" s="293"/>
      <c r="K4" s="293"/>
      <c r="L4" s="292"/>
      <c r="M4" s="292"/>
    </row>
    <row r="5" spans="2:11" ht="21" customHeight="1">
      <c r="B5" s="301" t="s">
        <v>120</v>
      </c>
      <c r="C5" s="334"/>
      <c r="D5" s="291"/>
      <c r="E5" s="291"/>
      <c r="F5" s="289"/>
      <c r="G5" s="289"/>
      <c r="H5" s="289"/>
      <c r="I5" s="289"/>
      <c r="J5" s="290"/>
      <c r="K5" s="289"/>
    </row>
    <row r="6" spans="1:11" ht="129.75" customHeight="1">
      <c r="A6" s="271"/>
      <c r="B6" s="331" t="s">
        <v>259</v>
      </c>
      <c r="C6" s="331" t="s">
        <v>258</v>
      </c>
      <c r="D6" s="331" t="s">
        <v>106</v>
      </c>
      <c r="E6" s="331" t="s">
        <v>257</v>
      </c>
      <c r="F6" s="332" t="s">
        <v>256</v>
      </c>
      <c r="G6" s="332" t="s">
        <v>255</v>
      </c>
      <c r="H6" s="332" t="s">
        <v>254</v>
      </c>
      <c r="I6" s="332" t="s">
        <v>278</v>
      </c>
      <c r="J6" s="332" t="s">
        <v>280</v>
      </c>
      <c r="K6" s="332" t="s">
        <v>279</v>
      </c>
    </row>
    <row r="7" spans="1:11" ht="47.25" customHeight="1" hidden="1">
      <c r="A7" s="271"/>
      <c r="B7" s="271"/>
      <c r="C7" s="288"/>
      <c r="D7" s="287"/>
      <c r="E7" s="274"/>
      <c r="F7" s="23"/>
      <c r="G7" s="23"/>
      <c r="H7" s="23"/>
      <c r="I7" s="23"/>
      <c r="J7" s="23"/>
      <c r="K7" s="23"/>
    </row>
    <row r="8" spans="1:11" ht="47.25" customHeight="1" hidden="1">
      <c r="A8" s="271"/>
      <c r="B8" s="282"/>
      <c r="C8" s="286"/>
      <c r="D8" s="285"/>
      <c r="E8" s="284"/>
      <c r="F8" s="278"/>
      <c r="G8" s="278"/>
      <c r="H8" s="277"/>
      <c r="I8" s="277"/>
      <c r="J8" s="283"/>
      <c r="K8" s="283"/>
    </row>
    <row r="9" spans="1:11" ht="45.75" customHeight="1" hidden="1">
      <c r="A9" s="271"/>
      <c r="B9" s="282"/>
      <c r="C9" s="281"/>
      <c r="D9" s="280"/>
      <c r="E9" s="279"/>
      <c r="F9" s="278"/>
      <c r="G9" s="278"/>
      <c r="H9" s="277"/>
      <c r="I9" s="277"/>
      <c r="J9" s="277"/>
      <c r="K9" s="277"/>
    </row>
    <row r="10" spans="1:11" ht="21" customHeight="1">
      <c r="A10" s="275"/>
      <c r="B10" s="84" t="s">
        <v>253</v>
      </c>
      <c r="C10" s="276">
        <v>2</v>
      </c>
      <c r="D10" s="63" t="s">
        <v>252</v>
      </c>
      <c r="E10" s="93">
        <v>4</v>
      </c>
      <c r="F10" s="185">
        <v>5</v>
      </c>
      <c r="G10" s="185">
        <v>6</v>
      </c>
      <c r="H10" s="185">
        <v>7</v>
      </c>
      <c r="I10" s="185">
        <v>8</v>
      </c>
      <c r="J10" s="185">
        <v>9</v>
      </c>
      <c r="K10" s="185">
        <v>10</v>
      </c>
    </row>
    <row r="11" spans="1:11" ht="45.75" customHeight="1" hidden="1">
      <c r="A11" s="275"/>
      <c r="B11" s="270"/>
      <c r="C11" s="273"/>
      <c r="D11" s="63"/>
      <c r="E11" s="274"/>
      <c r="F11" s="269"/>
      <c r="G11" s="269"/>
      <c r="H11" s="272"/>
      <c r="I11" s="272"/>
      <c r="J11" s="272"/>
      <c r="K11" s="268"/>
    </row>
    <row r="12" spans="1:11" ht="87.75" customHeight="1" hidden="1">
      <c r="A12" s="271"/>
      <c r="B12" s="336"/>
      <c r="C12" s="337"/>
      <c r="D12" s="338"/>
      <c r="E12" s="339"/>
      <c r="F12" s="340"/>
      <c r="G12" s="340"/>
      <c r="H12" s="341"/>
      <c r="I12" s="341"/>
      <c r="J12" s="341"/>
      <c r="K12" s="341"/>
    </row>
    <row r="13" spans="1:11" ht="31.5">
      <c r="A13" s="271"/>
      <c r="B13" s="373"/>
      <c r="C13" s="374" t="s">
        <v>77</v>
      </c>
      <c r="D13" s="375"/>
      <c r="E13" s="382" t="s">
        <v>220</v>
      </c>
      <c r="F13" s="383"/>
      <c r="G13" s="387"/>
      <c r="H13" s="368"/>
      <c r="I13" s="368"/>
      <c r="J13" s="368"/>
      <c r="K13" s="367"/>
    </row>
    <row r="14" spans="1:11" ht="67.5" customHeight="1" hidden="1">
      <c r="A14" s="271"/>
      <c r="B14" s="373"/>
      <c r="C14" s="376"/>
      <c r="D14" s="377"/>
      <c r="E14" s="376"/>
      <c r="F14" s="369"/>
      <c r="G14" s="277"/>
      <c r="H14" s="366"/>
      <c r="I14" s="366"/>
      <c r="J14" s="366"/>
      <c r="K14" s="367"/>
    </row>
    <row r="15" spans="1:11" ht="32.25" customHeight="1">
      <c r="A15" s="271"/>
      <c r="B15" s="378" t="s">
        <v>314</v>
      </c>
      <c r="C15" s="379">
        <v>7310</v>
      </c>
      <c r="D15" s="380" t="s">
        <v>239</v>
      </c>
      <c r="E15" s="379" t="s">
        <v>315</v>
      </c>
      <c r="F15" s="384" t="s">
        <v>415</v>
      </c>
      <c r="G15" s="140">
        <v>2021</v>
      </c>
      <c r="H15" s="405">
        <v>199.9</v>
      </c>
      <c r="I15" s="406"/>
      <c r="J15" s="407">
        <v>199.9</v>
      </c>
      <c r="K15" s="406">
        <v>100</v>
      </c>
    </row>
    <row r="16" spans="1:11" ht="67.5" customHeight="1" hidden="1">
      <c r="A16" s="271"/>
      <c r="B16" s="380"/>
      <c r="C16" s="380"/>
      <c r="D16" s="380"/>
      <c r="E16" s="370"/>
      <c r="F16" s="370"/>
      <c r="G16" s="408"/>
      <c r="H16" s="409"/>
      <c r="I16" s="410"/>
      <c r="J16" s="411"/>
      <c r="K16" s="412"/>
    </row>
    <row r="17" spans="1:11" ht="67.5" customHeight="1">
      <c r="A17" s="271"/>
      <c r="B17" s="380" t="s">
        <v>238</v>
      </c>
      <c r="C17" s="380" t="s">
        <v>416</v>
      </c>
      <c r="D17" s="380" t="s">
        <v>239</v>
      </c>
      <c r="E17" s="136" t="s">
        <v>240</v>
      </c>
      <c r="F17" s="269" t="s">
        <v>417</v>
      </c>
      <c r="G17" s="416" t="s">
        <v>260</v>
      </c>
      <c r="H17" s="415" t="s">
        <v>418</v>
      </c>
      <c r="I17" s="410"/>
      <c r="J17" s="411">
        <v>538.081</v>
      </c>
      <c r="K17" s="412">
        <v>100</v>
      </c>
    </row>
    <row r="18" spans="1:11" ht="40.5" customHeight="1">
      <c r="A18" s="271"/>
      <c r="B18" s="380" t="s">
        <v>238</v>
      </c>
      <c r="C18" s="380" t="s">
        <v>416</v>
      </c>
      <c r="D18" s="380" t="s">
        <v>239</v>
      </c>
      <c r="E18" s="136" t="s">
        <v>240</v>
      </c>
      <c r="F18" s="370" t="s">
        <v>419</v>
      </c>
      <c r="G18" s="416" t="s">
        <v>260</v>
      </c>
      <c r="H18" s="413">
        <v>115.9</v>
      </c>
      <c r="I18" s="410"/>
      <c r="J18" s="411">
        <v>115.9</v>
      </c>
      <c r="K18" s="412">
        <v>100</v>
      </c>
    </row>
    <row r="19" spans="1:11" ht="69" customHeight="1">
      <c r="A19" s="271"/>
      <c r="B19" s="373" t="s">
        <v>316</v>
      </c>
      <c r="C19" s="376">
        <v>7322</v>
      </c>
      <c r="D19" s="377" t="s">
        <v>239</v>
      </c>
      <c r="E19" s="376" t="s">
        <v>317</v>
      </c>
      <c r="F19" s="278" t="s">
        <v>332</v>
      </c>
      <c r="G19" s="140">
        <v>2021</v>
      </c>
      <c r="H19" s="405">
        <v>643.407</v>
      </c>
      <c r="I19" s="405"/>
      <c r="J19" s="405">
        <v>643.407</v>
      </c>
      <c r="K19" s="412">
        <v>100</v>
      </c>
    </row>
    <row r="20" spans="1:11" ht="67.5" customHeight="1" hidden="1">
      <c r="A20" s="271"/>
      <c r="B20" s="4"/>
      <c r="C20" s="4"/>
      <c r="D20" s="4"/>
      <c r="E20" s="4"/>
      <c r="F20" s="4"/>
      <c r="G20" s="396"/>
      <c r="H20" s="396"/>
      <c r="I20" s="396"/>
      <c r="J20" s="404"/>
      <c r="K20" s="396"/>
    </row>
    <row r="21" spans="1:11" ht="43.5" customHeight="1" hidden="1">
      <c r="A21" s="271"/>
      <c r="B21" s="4"/>
      <c r="C21" s="4"/>
      <c r="D21" s="4"/>
      <c r="E21" s="4"/>
      <c r="F21" s="4"/>
      <c r="G21" s="396"/>
      <c r="H21" s="396"/>
      <c r="I21" s="396"/>
      <c r="J21" s="404"/>
      <c r="K21" s="396"/>
    </row>
    <row r="22" spans="1:11" ht="63" customHeight="1" hidden="1">
      <c r="A22" s="271"/>
      <c r="B22" s="373"/>
      <c r="C22" s="376"/>
      <c r="D22" s="375"/>
      <c r="E22" s="376"/>
      <c r="F22" s="369"/>
      <c r="G22" s="140"/>
      <c r="H22" s="405"/>
      <c r="I22" s="405"/>
      <c r="J22" s="405"/>
      <c r="K22" s="412"/>
    </row>
    <row r="23" spans="1:11" ht="63" customHeight="1">
      <c r="A23" s="365"/>
      <c r="B23" s="373" t="s">
        <v>316</v>
      </c>
      <c r="C23" s="376">
        <v>7322</v>
      </c>
      <c r="D23" s="377" t="s">
        <v>239</v>
      </c>
      <c r="E23" s="376" t="s">
        <v>317</v>
      </c>
      <c r="F23" s="269" t="s">
        <v>420</v>
      </c>
      <c r="G23" s="140">
        <v>2021</v>
      </c>
      <c r="H23" s="414">
        <v>315.118</v>
      </c>
      <c r="I23" s="405"/>
      <c r="J23" s="414">
        <v>315.118</v>
      </c>
      <c r="K23" s="412">
        <v>100</v>
      </c>
    </row>
    <row r="24" spans="1:11" ht="63" customHeight="1">
      <c r="A24" s="365"/>
      <c r="B24" s="373" t="s">
        <v>316</v>
      </c>
      <c r="C24" s="376">
        <v>7322</v>
      </c>
      <c r="D24" s="377" t="s">
        <v>239</v>
      </c>
      <c r="E24" s="376" t="s">
        <v>317</v>
      </c>
      <c r="F24" s="269" t="s">
        <v>421</v>
      </c>
      <c r="G24" s="140">
        <v>2021</v>
      </c>
      <c r="H24" s="414">
        <v>1175.092</v>
      </c>
      <c r="I24" s="405"/>
      <c r="J24" s="414">
        <v>1175.092</v>
      </c>
      <c r="K24" s="412">
        <v>100</v>
      </c>
    </row>
    <row r="25" spans="1:11" ht="63" customHeight="1">
      <c r="A25" s="365"/>
      <c r="B25" s="373" t="s">
        <v>316</v>
      </c>
      <c r="C25" s="376">
        <v>7322</v>
      </c>
      <c r="D25" s="377" t="s">
        <v>239</v>
      </c>
      <c r="E25" s="376" t="s">
        <v>317</v>
      </c>
      <c r="F25" s="269" t="s">
        <v>422</v>
      </c>
      <c r="G25" s="140">
        <v>2021</v>
      </c>
      <c r="H25" s="414">
        <v>1483.967</v>
      </c>
      <c r="I25" s="405"/>
      <c r="J25" s="414">
        <v>1483.967</v>
      </c>
      <c r="K25" s="412">
        <v>100</v>
      </c>
    </row>
    <row r="26" spans="1:11" ht="45" customHeight="1">
      <c r="A26" s="365"/>
      <c r="B26" s="373" t="s">
        <v>318</v>
      </c>
      <c r="C26" s="376">
        <v>7330</v>
      </c>
      <c r="D26" s="377" t="s">
        <v>239</v>
      </c>
      <c r="E26" s="376" t="s">
        <v>319</v>
      </c>
      <c r="F26" s="385" t="s">
        <v>384</v>
      </c>
      <c r="G26" s="140">
        <v>2021</v>
      </c>
      <c r="H26" s="405">
        <v>250</v>
      </c>
      <c r="I26" s="405"/>
      <c r="J26" s="405">
        <v>250</v>
      </c>
      <c r="K26" s="412">
        <v>100</v>
      </c>
    </row>
    <row r="27" spans="1:11" ht="63" customHeight="1">
      <c r="A27" s="365"/>
      <c r="B27" s="373" t="s">
        <v>318</v>
      </c>
      <c r="C27" s="376">
        <v>7330</v>
      </c>
      <c r="D27" s="377" t="s">
        <v>239</v>
      </c>
      <c r="E27" s="376" t="s">
        <v>319</v>
      </c>
      <c r="F27" s="384" t="s">
        <v>329</v>
      </c>
      <c r="G27" s="140">
        <v>2021</v>
      </c>
      <c r="H27" s="405">
        <v>500</v>
      </c>
      <c r="I27" s="405"/>
      <c r="J27" s="405">
        <v>500</v>
      </c>
      <c r="K27" s="412">
        <v>100</v>
      </c>
    </row>
    <row r="28" spans="1:11" ht="58.5" customHeight="1">
      <c r="A28" s="365"/>
      <c r="B28" s="373" t="s">
        <v>318</v>
      </c>
      <c r="C28" s="376">
        <v>7330</v>
      </c>
      <c r="D28" s="377" t="s">
        <v>239</v>
      </c>
      <c r="E28" s="376" t="s">
        <v>319</v>
      </c>
      <c r="F28" s="385" t="s">
        <v>330</v>
      </c>
      <c r="G28" s="140">
        <v>2021</v>
      </c>
      <c r="H28" s="405">
        <v>324.496</v>
      </c>
      <c r="I28" s="405"/>
      <c r="J28" s="405">
        <v>324.496</v>
      </c>
      <c r="K28" s="412">
        <v>100</v>
      </c>
    </row>
    <row r="29" spans="1:11" ht="56.25" customHeight="1">
      <c r="A29" s="365"/>
      <c r="B29" s="373" t="s">
        <v>318</v>
      </c>
      <c r="C29" s="376">
        <v>7330</v>
      </c>
      <c r="D29" s="377" t="s">
        <v>239</v>
      </c>
      <c r="E29" s="376" t="s">
        <v>319</v>
      </c>
      <c r="F29" s="386" t="s">
        <v>397</v>
      </c>
      <c r="G29" s="140">
        <v>2021</v>
      </c>
      <c r="H29" s="405">
        <v>259.587</v>
      </c>
      <c r="I29" s="405"/>
      <c r="J29" s="405">
        <v>259.587</v>
      </c>
      <c r="K29" s="412">
        <v>100</v>
      </c>
    </row>
    <row r="30" spans="1:11" ht="41.25" customHeight="1">
      <c r="A30" s="365"/>
      <c r="B30" s="373" t="s">
        <v>318</v>
      </c>
      <c r="C30" s="376">
        <v>7330</v>
      </c>
      <c r="D30" s="377" t="s">
        <v>239</v>
      </c>
      <c r="E30" s="376" t="s">
        <v>319</v>
      </c>
      <c r="F30" s="278" t="s">
        <v>331</v>
      </c>
      <c r="G30" s="140">
        <v>2021</v>
      </c>
      <c r="H30" s="405">
        <v>288.816</v>
      </c>
      <c r="I30" s="405"/>
      <c r="J30" s="405">
        <v>288.816</v>
      </c>
      <c r="K30" s="412">
        <v>100</v>
      </c>
    </row>
    <row r="31" spans="1:11" ht="41.25" customHeight="1">
      <c r="A31" s="365"/>
      <c r="B31" s="373" t="s">
        <v>318</v>
      </c>
      <c r="C31" s="376">
        <v>7330</v>
      </c>
      <c r="D31" s="377" t="s">
        <v>239</v>
      </c>
      <c r="E31" s="376" t="s">
        <v>319</v>
      </c>
      <c r="F31" s="278" t="s">
        <v>424</v>
      </c>
      <c r="G31" s="140">
        <v>2021</v>
      </c>
      <c r="H31" s="405">
        <v>246.372</v>
      </c>
      <c r="I31" s="405"/>
      <c r="J31" s="405">
        <v>246.372</v>
      </c>
      <c r="K31" s="412">
        <v>100</v>
      </c>
    </row>
    <row r="32" spans="1:11" ht="41.25" customHeight="1">
      <c r="A32" s="365"/>
      <c r="B32" s="373" t="s">
        <v>318</v>
      </c>
      <c r="C32" s="376">
        <v>7330</v>
      </c>
      <c r="D32" s="377" t="s">
        <v>239</v>
      </c>
      <c r="E32" s="376" t="s">
        <v>319</v>
      </c>
      <c r="F32" s="278" t="s">
        <v>425</v>
      </c>
      <c r="G32" s="140">
        <v>2021</v>
      </c>
      <c r="H32" s="405">
        <v>240</v>
      </c>
      <c r="I32" s="405"/>
      <c r="J32" s="405">
        <v>240</v>
      </c>
      <c r="K32" s="412">
        <v>100</v>
      </c>
    </row>
    <row r="33" spans="1:11" ht="62.25" customHeight="1">
      <c r="A33" s="365"/>
      <c r="B33" s="378" t="s">
        <v>394</v>
      </c>
      <c r="C33" s="379">
        <v>7361</v>
      </c>
      <c r="D33" s="377" t="s">
        <v>224</v>
      </c>
      <c r="E33" s="136" t="s">
        <v>395</v>
      </c>
      <c r="F33" s="370" t="s">
        <v>396</v>
      </c>
      <c r="G33" s="416" t="s">
        <v>260</v>
      </c>
      <c r="H33" s="415" t="s">
        <v>295</v>
      </c>
      <c r="I33" s="410"/>
      <c r="J33" s="411">
        <v>744.148</v>
      </c>
      <c r="K33" s="412">
        <v>100</v>
      </c>
    </row>
    <row r="34" spans="1:11" ht="39" customHeight="1">
      <c r="A34" s="365"/>
      <c r="B34" s="378" t="s">
        <v>323</v>
      </c>
      <c r="C34" s="379">
        <v>7693</v>
      </c>
      <c r="D34" s="377" t="s">
        <v>224</v>
      </c>
      <c r="E34" s="371" t="s">
        <v>333</v>
      </c>
      <c r="F34" s="278" t="s">
        <v>334</v>
      </c>
      <c r="G34" s="417">
        <v>2021</v>
      </c>
      <c r="H34" s="417">
        <v>49.236</v>
      </c>
      <c r="I34" s="418"/>
      <c r="J34" s="418">
        <v>49.236</v>
      </c>
      <c r="K34" s="419">
        <v>100</v>
      </c>
    </row>
    <row r="35" spans="1:11" ht="46.5" customHeight="1">
      <c r="A35" s="365"/>
      <c r="B35" s="378" t="s">
        <v>323</v>
      </c>
      <c r="C35" s="379">
        <v>7693</v>
      </c>
      <c r="D35" s="377" t="s">
        <v>224</v>
      </c>
      <c r="E35" s="371" t="s">
        <v>333</v>
      </c>
      <c r="F35" s="278" t="s">
        <v>335</v>
      </c>
      <c r="G35" s="420">
        <v>2021</v>
      </c>
      <c r="H35" s="418">
        <v>34.431</v>
      </c>
      <c r="I35" s="418"/>
      <c r="J35" s="418">
        <v>34.431</v>
      </c>
      <c r="K35" s="419">
        <v>100</v>
      </c>
    </row>
    <row r="36" spans="1:11" ht="11.25" customHeight="1">
      <c r="A36" s="365"/>
      <c r="B36" s="373"/>
      <c r="C36" s="376"/>
      <c r="D36" s="377"/>
      <c r="E36" s="376"/>
      <c r="F36" s="385"/>
      <c r="G36" s="277"/>
      <c r="H36" s="366"/>
      <c r="I36" s="366"/>
      <c r="J36" s="366"/>
      <c r="K36" s="367"/>
    </row>
    <row r="37" spans="1:11" s="335" customFormat="1" ht="18" customHeight="1">
      <c r="A37" s="91"/>
      <c r="B37" s="474" t="s">
        <v>104</v>
      </c>
      <c r="C37" s="475"/>
      <c r="D37" s="475"/>
      <c r="E37" s="476"/>
      <c r="F37" s="381"/>
      <c r="G37" s="372"/>
      <c r="H37" s="372" t="s">
        <v>336</v>
      </c>
      <c r="I37" s="372"/>
      <c r="J37" s="372">
        <f>SUM(J15:J36)</f>
        <v>7408.551</v>
      </c>
      <c r="K37" s="372"/>
    </row>
    <row r="38" ht="0.75" customHeight="1" hidden="1"/>
    <row r="39" ht="4.5" customHeight="1">
      <c r="K39" s="389"/>
    </row>
    <row r="40" spans="3:21" ht="16.5" customHeight="1">
      <c r="C40" s="267"/>
      <c r="D40" s="267"/>
      <c r="E40" s="4"/>
      <c r="F40" s="4"/>
      <c r="G40" s="4"/>
      <c r="H40" s="4"/>
      <c r="I40" s="4"/>
      <c r="J40" s="388"/>
      <c r="K40" s="90"/>
      <c r="L40" s="266"/>
      <c r="M40" s="266"/>
      <c r="N40" s="266"/>
      <c r="O40" s="266"/>
      <c r="P40" s="266"/>
      <c r="Q40" s="266"/>
      <c r="R40" s="266"/>
      <c r="S40" s="266"/>
      <c r="T40" s="266"/>
      <c r="U40" s="266"/>
    </row>
    <row r="41" spans="2:18" ht="12.75" customHeight="1">
      <c r="B41" s="250" t="s">
        <v>398</v>
      </c>
      <c r="C41" s="396"/>
      <c r="D41" s="397"/>
      <c r="E41" s="397"/>
      <c r="F41" s="397"/>
      <c r="G41" s="397" t="s">
        <v>399</v>
      </c>
      <c r="H41" s="250"/>
      <c r="I41" s="397"/>
      <c r="J41" s="397"/>
      <c r="K41" s="397"/>
      <c r="L41" s="265"/>
      <c r="M41" s="265"/>
      <c r="N41" s="265"/>
      <c r="O41" s="265"/>
      <c r="P41" s="265"/>
      <c r="Q41" s="265"/>
      <c r="R41" s="265"/>
    </row>
    <row r="42" spans="3:18" ht="14.25" customHeight="1"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477"/>
    </row>
  </sheetData>
  <sheetProtection/>
  <mergeCells count="6">
    <mergeCell ref="B37:E37"/>
    <mergeCell ref="H2:K2"/>
    <mergeCell ref="C42:R42"/>
    <mergeCell ref="B3:K3"/>
    <mergeCell ref="H1:I1"/>
    <mergeCell ref="J1:K1"/>
  </mergeCells>
  <printOptions horizontalCentered="1"/>
  <pageMargins left="0.2362204724409449" right="0.2362204724409449" top="0.9448818897637796" bottom="0.15748031496062992" header="0.31496062992125984" footer="0.31496062992125984"/>
  <pageSetup fitToHeight="5" horizontalDpi="600" verticalDpi="600" orientation="landscape" paperSize="9" scale="53" r:id="rId1"/>
  <headerFooter differentFirst="1" alignWithMargins="0">
    <oddHeader>&amp;C&amp;P&amp;Rпродовження Додатка 5</oddHeader>
  </headerFooter>
  <rowBreaks count="1" manualBreakCount="1">
    <brk id="42" max="9" man="1"/>
  </rowBreaks>
  <colBreaks count="1" manualBreakCount="1">
    <brk id="1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0" zoomScaleNormal="70" zoomScalePageLayoutView="0" workbookViewId="0" topLeftCell="A1">
      <selection activeCell="A1" sqref="A1"/>
    </sheetView>
  </sheetViews>
  <sheetFormatPr defaultColWidth="10.66015625" defaultRowHeight="12.75"/>
  <cols>
    <col min="1" max="1" width="14.33203125" style="99" customWidth="1"/>
    <col min="2" max="6" width="10.66015625" style="99" customWidth="1"/>
    <col min="7" max="7" width="16.5" style="99" customWidth="1"/>
    <col min="8" max="8" width="10.66015625" style="99" customWidth="1"/>
    <col min="9" max="9" width="12.83203125" style="99" customWidth="1"/>
    <col min="10" max="10" width="10.66015625" style="99" customWidth="1"/>
    <col min="11" max="11" width="13.66015625" style="99" customWidth="1"/>
    <col min="12" max="16384" width="10.66015625" style="99" customWidth="1"/>
  </cols>
  <sheetData>
    <row r="1" spans="1:11" ht="115.5" customHeight="1">
      <c r="A1" s="487" t="s">
        <v>426</v>
      </c>
      <c r="I1" s="447" t="s">
        <v>299</v>
      </c>
      <c r="J1" s="447"/>
      <c r="K1" s="447"/>
    </row>
    <row r="2" ht="12.75">
      <c r="A2" s="100"/>
    </row>
    <row r="3" spans="1:11" ht="18.75">
      <c r="A3" s="486" t="s">
        <v>237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1" ht="15.7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302">
        <v>12523000000</v>
      </c>
      <c r="B5" s="333"/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5.75">
      <c r="A6" s="301" t="s">
        <v>120</v>
      </c>
      <c r="B6" s="301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5.75">
      <c r="A7" s="101" t="s">
        <v>100</v>
      </c>
      <c r="B7" s="483" t="s">
        <v>101</v>
      </c>
      <c r="C7" s="484"/>
      <c r="D7" s="484"/>
      <c r="E7" s="484"/>
      <c r="F7" s="484"/>
      <c r="G7" s="484"/>
      <c r="H7" s="484"/>
      <c r="I7" s="484"/>
      <c r="J7" s="484"/>
      <c r="K7" s="485"/>
    </row>
    <row r="8" spans="1:11" ht="15.75">
      <c r="A8" s="390">
        <v>1</v>
      </c>
      <c r="B8" s="479" t="s">
        <v>338</v>
      </c>
      <c r="C8" s="480"/>
      <c r="D8" s="480"/>
      <c r="E8" s="480"/>
      <c r="F8" s="480"/>
      <c r="G8" s="480"/>
      <c r="H8" s="480"/>
      <c r="I8" s="480"/>
      <c r="J8" s="480"/>
      <c r="K8" s="481"/>
    </row>
    <row r="9" spans="1:11" ht="15.75">
      <c r="A9" s="390">
        <v>2</v>
      </c>
      <c r="B9" s="479" t="s">
        <v>102</v>
      </c>
      <c r="C9" s="480"/>
      <c r="D9" s="480"/>
      <c r="E9" s="480"/>
      <c r="F9" s="480"/>
      <c r="G9" s="480"/>
      <c r="H9" s="480"/>
      <c r="I9" s="480"/>
      <c r="J9" s="480"/>
      <c r="K9" s="481"/>
    </row>
    <row r="10" spans="1:11" ht="15.75">
      <c r="A10" s="390">
        <v>3</v>
      </c>
      <c r="B10" s="479" t="s">
        <v>339</v>
      </c>
      <c r="C10" s="480"/>
      <c r="D10" s="480"/>
      <c r="E10" s="480"/>
      <c r="F10" s="480"/>
      <c r="G10" s="480"/>
      <c r="H10" s="480"/>
      <c r="I10" s="480"/>
      <c r="J10" s="480"/>
      <c r="K10" s="481"/>
    </row>
    <row r="11" spans="1:11" ht="15.75">
      <c r="A11" s="390">
        <v>4</v>
      </c>
      <c r="B11" s="479" t="s">
        <v>103</v>
      </c>
      <c r="C11" s="480"/>
      <c r="D11" s="480"/>
      <c r="E11" s="480"/>
      <c r="F11" s="480"/>
      <c r="G11" s="480"/>
      <c r="H11" s="480"/>
      <c r="I11" s="480"/>
      <c r="J11" s="480"/>
      <c r="K11" s="481"/>
    </row>
    <row r="12" spans="1:11" ht="24.75" customHeight="1">
      <c r="A12" s="390">
        <v>5</v>
      </c>
      <c r="B12" s="479" t="s">
        <v>340</v>
      </c>
      <c r="C12" s="480"/>
      <c r="D12" s="480"/>
      <c r="E12" s="480"/>
      <c r="F12" s="480"/>
      <c r="G12" s="480"/>
      <c r="H12" s="480"/>
      <c r="I12" s="480"/>
      <c r="J12" s="480"/>
      <c r="K12" s="481"/>
    </row>
    <row r="13" spans="1:11" ht="15.75">
      <c r="A13" s="390">
        <v>6</v>
      </c>
      <c r="B13" s="479" t="s">
        <v>341</v>
      </c>
      <c r="C13" s="480"/>
      <c r="D13" s="480"/>
      <c r="E13" s="480"/>
      <c r="F13" s="480"/>
      <c r="G13" s="480"/>
      <c r="H13" s="480"/>
      <c r="I13" s="480"/>
      <c r="J13" s="480"/>
      <c r="K13" s="481"/>
    </row>
    <row r="14" spans="1:11" ht="15.75">
      <c r="A14" s="390">
        <v>7</v>
      </c>
      <c r="B14" s="479" t="s">
        <v>342</v>
      </c>
      <c r="C14" s="480"/>
      <c r="D14" s="480"/>
      <c r="E14" s="480"/>
      <c r="F14" s="480"/>
      <c r="G14" s="480"/>
      <c r="H14" s="480"/>
      <c r="I14" s="480"/>
      <c r="J14" s="480"/>
      <c r="K14" s="481"/>
    </row>
    <row r="15" spans="1:11" ht="15.75">
      <c r="A15" s="390">
        <v>8</v>
      </c>
      <c r="B15" s="479" t="s">
        <v>343</v>
      </c>
      <c r="C15" s="480"/>
      <c r="D15" s="480"/>
      <c r="E15" s="480"/>
      <c r="F15" s="480"/>
      <c r="G15" s="480"/>
      <c r="H15" s="480"/>
      <c r="I15" s="480"/>
      <c r="J15" s="480"/>
      <c r="K15" s="481"/>
    </row>
    <row r="16" spans="1:11" ht="15.75">
      <c r="A16" s="390">
        <v>9</v>
      </c>
      <c r="B16" s="479" t="s">
        <v>344</v>
      </c>
      <c r="C16" s="480"/>
      <c r="D16" s="480"/>
      <c r="E16" s="480"/>
      <c r="F16" s="480"/>
      <c r="G16" s="480"/>
      <c r="H16" s="480"/>
      <c r="I16" s="480"/>
      <c r="J16" s="480"/>
      <c r="K16" s="481"/>
    </row>
    <row r="17" spans="1:11" ht="15.75">
      <c r="A17" s="390">
        <v>10</v>
      </c>
      <c r="B17" s="479" t="s">
        <v>345</v>
      </c>
      <c r="C17" s="480"/>
      <c r="D17" s="480"/>
      <c r="E17" s="480"/>
      <c r="F17" s="480"/>
      <c r="G17" s="480"/>
      <c r="H17" s="480"/>
      <c r="I17" s="480"/>
      <c r="J17" s="480"/>
      <c r="K17" s="481"/>
    </row>
    <row r="18" spans="1:11" ht="15.75">
      <c r="A18" s="390">
        <v>11</v>
      </c>
      <c r="B18" s="479" t="s">
        <v>346</v>
      </c>
      <c r="C18" s="480"/>
      <c r="D18" s="480"/>
      <c r="E18" s="480"/>
      <c r="F18" s="480"/>
      <c r="G18" s="480"/>
      <c r="H18" s="480"/>
      <c r="I18" s="480"/>
      <c r="J18" s="480"/>
      <c r="K18" s="481"/>
    </row>
    <row r="19" spans="1:11" ht="15.75">
      <c r="A19" s="390">
        <v>12</v>
      </c>
      <c r="B19" s="479" t="s">
        <v>347</v>
      </c>
      <c r="C19" s="480"/>
      <c r="D19" s="480"/>
      <c r="E19" s="480"/>
      <c r="F19" s="480"/>
      <c r="G19" s="480"/>
      <c r="H19" s="480"/>
      <c r="I19" s="480"/>
      <c r="J19" s="480"/>
      <c r="K19" s="481"/>
    </row>
    <row r="20" spans="1:11" ht="15.75">
      <c r="A20" s="390">
        <v>13</v>
      </c>
      <c r="B20" s="479" t="s">
        <v>348</v>
      </c>
      <c r="C20" s="480"/>
      <c r="D20" s="480"/>
      <c r="E20" s="480"/>
      <c r="F20" s="480"/>
      <c r="G20" s="480"/>
      <c r="H20" s="480"/>
      <c r="I20" s="480"/>
      <c r="J20" s="480"/>
      <c r="K20" s="481"/>
    </row>
    <row r="21" spans="1:11" ht="15.75">
      <c r="A21" s="390">
        <v>14</v>
      </c>
      <c r="B21" s="479" t="s">
        <v>349</v>
      </c>
      <c r="C21" s="480"/>
      <c r="D21" s="480"/>
      <c r="E21" s="480"/>
      <c r="F21" s="480"/>
      <c r="G21" s="480"/>
      <c r="H21" s="480"/>
      <c r="I21" s="480"/>
      <c r="J21" s="480"/>
      <c r="K21" s="481"/>
    </row>
    <row r="22" spans="1:11" ht="15.75">
      <c r="A22" s="390">
        <v>15</v>
      </c>
      <c r="B22" s="479" t="s">
        <v>350</v>
      </c>
      <c r="C22" s="480"/>
      <c r="D22" s="480"/>
      <c r="E22" s="480"/>
      <c r="F22" s="480"/>
      <c r="G22" s="480"/>
      <c r="H22" s="480"/>
      <c r="I22" s="480"/>
      <c r="J22" s="480"/>
      <c r="K22" s="481"/>
    </row>
    <row r="23" spans="1:11" ht="15.75">
      <c r="A23" s="390">
        <v>16</v>
      </c>
      <c r="B23" s="479" t="s">
        <v>351</v>
      </c>
      <c r="C23" s="480"/>
      <c r="D23" s="480"/>
      <c r="E23" s="480"/>
      <c r="F23" s="480"/>
      <c r="G23" s="480"/>
      <c r="H23" s="480"/>
      <c r="I23" s="480"/>
      <c r="J23" s="480"/>
      <c r="K23" s="481"/>
    </row>
    <row r="24" spans="1:11" ht="15.75">
      <c r="A24" s="390">
        <v>17</v>
      </c>
      <c r="B24" s="479" t="s">
        <v>352</v>
      </c>
      <c r="C24" s="480"/>
      <c r="D24" s="480"/>
      <c r="E24" s="480"/>
      <c r="F24" s="480"/>
      <c r="G24" s="480"/>
      <c r="H24" s="480"/>
      <c r="I24" s="480"/>
      <c r="J24" s="480"/>
      <c r="K24" s="481"/>
    </row>
    <row r="25" spans="1:11" ht="15.75">
      <c r="A25" s="390">
        <v>18</v>
      </c>
      <c r="B25" s="479" t="s">
        <v>353</v>
      </c>
      <c r="C25" s="480"/>
      <c r="D25" s="480"/>
      <c r="E25" s="480"/>
      <c r="F25" s="480"/>
      <c r="G25" s="480"/>
      <c r="H25" s="480"/>
      <c r="I25" s="480"/>
      <c r="J25" s="480"/>
      <c r="K25" s="481"/>
    </row>
    <row r="26" spans="1:11" ht="15.75">
      <c r="A26" s="390">
        <v>19</v>
      </c>
      <c r="B26" s="479" t="s">
        <v>354</v>
      </c>
      <c r="C26" s="480"/>
      <c r="D26" s="480"/>
      <c r="E26" s="480"/>
      <c r="F26" s="480"/>
      <c r="G26" s="480"/>
      <c r="H26" s="480"/>
      <c r="I26" s="480"/>
      <c r="J26" s="480"/>
      <c r="K26" s="481"/>
    </row>
    <row r="27" spans="1:11" ht="15.75">
      <c r="A27" s="390">
        <v>20</v>
      </c>
      <c r="B27" s="479" t="s">
        <v>355</v>
      </c>
      <c r="C27" s="480"/>
      <c r="D27" s="480"/>
      <c r="E27" s="480"/>
      <c r="F27" s="480"/>
      <c r="G27" s="480"/>
      <c r="H27" s="480"/>
      <c r="I27" s="480"/>
      <c r="J27" s="480"/>
      <c r="K27" s="481"/>
    </row>
    <row r="28" spans="1:11" ht="15.75">
      <c r="A28" s="390">
        <v>21</v>
      </c>
      <c r="B28" s="479" t="s">
        <v>356</v>
      </c>
      <c r="C28" s="480"/>
      <c r="D28" s="480"/>
      <c r="E28" s="480"/>
      <c r="F28" s="480"/>
      <c r="G28" s="480"/>
      <c r="H28" s="480"/>
      <c r="I28" s="480"/>
      <c r="J28" s="480"/>
      <c r="K28" s="481"/>
    </row>
    <row r="29" spans="1:11" ht="15.75">
      <c r="A29" s="390">
        <v>22</v>
      </c>
      <c r="B29" s="479" t="s">
        <v>357</v>
      </c>
      <c r="C29" s="480"/>
      <c r="D29" s="480"/>
      <c r="E29" s="480"/>
      <c r="F29" s="480"/>
      <c r="G29" s="480"/>
      <c r="H29" s="480"/>
      <c r="I29" s="480"/>
      <c r="J29" s="480"/>
      <c r="K29" s="481"/>
    </row>
    <row r="30" spans="1:11" ht="15.75">
      <c r="A30" s="390">
        <v>23</v>
      </c>
      <c r="B30" s="479" t="s">
        <v>358</v>
      </c>
      <c r="C30" s="480"/>
      <c r="D30" s="480"/>
      <c r="E30" s="480"/>
      <c r="F30" s="480"/>
      <c r="G30" s="480"/>
      <c r="H30" s="480"/>
      <c r="I30" s="480"/>
      <c r="J30" s="480"/>
      <c r="K30" s="481"/>
    </row>
    <row r="31" spans="1:11" ht="15.75">
      <c r="A31" s="390">
        <v>24</v>
      </c>
      <c r="B31" s="479" t="s">
        <v>359</v>
      </c>
      <c r="C31" s="480"/>
      <c r="D31" s="480"/>
      <c r="E31" s="480"/>
      <c r="F31" s="480"/>
      <c r="G31" s="480"/>
      <c r="H31" s="480"/>
      <c r="I31" s="480"/>
      <c r="J31" s="480"/>
      <c r="K31" s="481"/>
    </row>
    <row r="32" spans="1:11" ht="15.75">
      <c r="A32" s="390">
        <v>25</v>
      </c>
      <c r="B32" s="479" t="s">
        <v>360</v>
      </c>
      <c r="C32" s="480"/>
      <c r="D32" s="480"/>
      <c r="E32" s="480"/>
      <c r="F32" s="480"/>
      <c r="G32" s="480"/>
      <c r="H32" s="480"/>
      <c r="I32" s="480"/>
      <c r="J32" s="480"/>
      <c r="K32" s="481"/>
    </row>
    <row r="33" spans="1:11" ht="15.75">
      <c r="A33" s="390">
        <v>26</v>
      </c>
      <c r="B33" s="479" t="s">
        <v>361</v>
      </c>
      <c r="C33" s="480"/>
      <c r="D33" s="480"/>
      <c r="E33" s="480"/>
      <c r="F33" s="480"/>
      <c r="G33" s="480"/>
      <c r="H33" s="480"/>
      <c r="I33" s="480"/>
      <c r="J33" s="480"/>
      <c r="K33" s="481"/>
    </row>
    <row r="34" spans="1:11" ht="15.75">
      <c r="A34" s="390">
        <v>27</v>
      </c>
      <c r="B34" s="479" t="s">
        <v>362</v>
      </c>
      <c r="C34" s="480"/>
      <c r="D34" s="480"/>
      <c r="E34" s="480"/>
      <c r="F34" s="480"/>
      <c r="G34" s="480"/>
      <c r="H34" s="480"/>
      <c r="I34" s="480"/>
      <c r="J34" s="480"/>
      <c r="K34" s="481"/>
    </row>
    <row r="35" spans="1:11" ht="15.75">
      <c r="A35" s="390">
        <v>28</v>
      </c>
      <c r="B35" s="479" t="s">
        <v>363</v>
      </c>
      <c r="C35" s="480"/>
      <c r="D35" s="480"/>
      <c r="E35" s="480"/>
      <c r="F35" s="480"/>
      <c r="G35" s="480"/>
      <c r="H35" s="480"/>
      <c r="I35" s="480"/>
      <c r="J35" s="480"/>
      <c r="K35" s="481"/>
    </row>
    <row r="36" spans="1:11" ht="15.75">
      <c r="A36" s="390">
        <v>29</v>
      </c>
      <c r="B36" s="479" t="s">
        <v>364</v>
      </c>
      <c r="C36" s="480"/>
      <c r="D36" s="480"/>
      <c r="E36" s="480"/>
      <c r="F36" s="480"/>
      <c r="G36" s="480"/>
      <c r="H36" s="480"/>
      <c r="I36" s="480"/>
      <c r="J36" s="480"/>
      <c r="K36" s="481"/>
    </row>
    <row r="37" spans="1:11" ht="15.75">
      <c r="A37" s="390">
        <v>30</v>
      </c>
      <c r="B37" s="479" t="s">
        <v>365</v>
      </c>
      <c r="C37" s="480"/>
      <c r="D37" s="480"/>
      <c r="E37" s="480"/>
      <c r="F37" s="480"/>
      <c r="G37" s="480"/>
      <c r="H37" s="480"/>
      <c r="I37" s="480"/>
      <c r="J37" s="480"/>
      <c r="K37" s="481"/>
    </row>
    <row r="38" spans="1:11" ht="15.75">
      <c r="A38" s="390">
        <v>31</v>
      </c>
      <c r="B38" s="479" t="s">
        <v>366</v>
      </c>
      <c r="C38" s="480"/>
      <c r="D38" s="480"/>
      <c r="E38" s="480"/>
      <c r="F38" s="480"/>
      <c r="G38" s="480"/>
      <c r="H38" s="480"/>
      <c r="I38" s="480"/>
      <c r="J38" s="480"/>
      <c r="K38" s="481"/>
    </row>
    <row r="39" spans="1:11" ht="15.75">
      <c r="A39" s="390">
        <v>32</v>
      </c>
      <c r="B39" s="479" t="s">
        <v>367</v>
      </c>
      <c r="C39" s="480"/>
      <c r="D39" s="480"/>
      <c r="E39" s="480"/>
      <c r="F39" s="480"/>
      <c r="G39" s="480"/>
      <c r="H39" s="480"/>
      <c r="I39" s="480"/>
      <c r="J39" s="480"/>
      <c r="K39" s="481"/>
    </row>
    <row r="40" spans="1:11" ht="15.75">
      <c r="A40" s="390">
        <v>33</v>
      </c>
      <c r="B40" s="479" t="s">
        <v>368</v>
      </c>
      <c r="C40" s="480"/>
      <c r="D40" s="480"/>
      <c r="E40" s="480"/>
      <c r="F40" s="480"/>
      <c r="G40" s="480"/>
      <c r="H40" s="480"/>
      <c r="I40" s="480"/>
      <c r="J40" s="480"/>
      <c r="K40" s="481"/>
    </row>
    <row r="41" spans="1:11" ht="15.75">
      <c r="A41" s="390">
        <v>34</v>
      </c>
      <c r="B41" s="479" t="s">
        <v>369</v>
      </c>
      <c r="C41" s="480"/>
      <c r="D41" s="480"/>
      <c r="E41" s="480"/>
      <c r="F41" s="480"/>
      <c r="G41" s="480"/>
      <c r="H41" s="480"/>
      <c r="I41" s="480"/>
      <c r="J41" s="480"/>
      <c r="K41" s="481"/>
    </row>
    <row r="42" spans="1:11" ht="15.75">
      <c r="A42" s="390">
        <v>35</v>
      </c>
      <c r="B42" s="479" t="s">
        <v>370</v>
      </c>
      <c r="C42" s="480"/>
      <c r="D42" s="480"/>
      <c r="E42" s="480"/>
      <c r="F42" s="480"/>
      <c r="G42" s="480"/>
      <c r="H42" s="480"/>
      <c r="I42" s="480"/>
      <c r="J42" s="480"/>
      <c r="K42" s="481"/>
    </row>
    <row r="43" spans="1:11" ht="15.75">
      <c r="A43" s="390">
        <v>36</v>
      </c>
      <c r="B43" s="479" t="s">
        <v>371</v>
      </c>
      <c r="C43" s="480"/>
      <c r="D43" s="480"/>
      <c r="E43" s="480"/>
      <c r="F43" s="480"/>
      <c r="G43" s="480"/>
      <c r="H43" s="480"/>
      <c r="I43" s="480"/>
      <c r="J43" s="480"/>
      <c r="K43" s="481"/>
    </row>
    <row r="44" spans="1:11" ht="15.75">
      <c r="A44" s="390">
        <v>37</v>
      </c>
      <c r="B44" s="479" t="s">
        <v>372</v>
      </c>
      <c r="C44" s="480"/>
      <c r="D44" s="480"/>
      <c r="E44" s="480"/>
      <c r="F44" s="480"/>
      <c r="G44" s="480"/>
      <c r="H44" s="480"/>
      <c r="I44" s="480"/>
      <c r="J44" s="480"/>
      <c r="K44" s="481"/>
    </row>
    <row r="45" spans="1:11" ht="15.75">
      <c r="A45" s="390">
        <v>38</v>
      </c>
      <c r="B45" s="479" t="s">
        <v>373</v>
      </c>
      <c r="C45" s="480"/>
      <c r="D45" s="480"/>
      <c r="E45" s="480"/>
      <c r="F45" s="480"/>
      <c r="G45" s="480"/>
      <c r="H45" s="480"/>
      <c r="I45" s="480"/>
      <c r="J45" s="480"/>
      <c r="K45" s="481"/>
    </row>
    <row r="46" spans="1:11" ht="15.75">
      <c r="A46" s="390">
        <v>39</v>
      </c>
      <c r="B46" s="479" t="s">
        <v>374</v>
      </c>
      <c r="C46" s="480"/>
      <c r="D46" s="480"/>
      <c r="E46" s="480"/>
      <c r="F46" s="480"/>
      <c r="G46" s="480"/>
      <c r="H46" s="480"/>
      <c r="I46" s="480"/>
      <c r="J46" s="480"/>
      <c r="K46" s="481"/>
    </row>
    <row r="47" spans="1:11" ht="15.75">
      <c r="A47" s="390">
        <v>40</v>
      </c>
      <c r="B47" s="479" t="s">
        <v>375</v>
      </c>
      <c r="C47" s="480"/>
      <c r="D47" s="480"/>
      <c r="E47" s="480"/>
      <c r="F47" s="480"/>
      <c r="G47" s="480"/>
      <c r="H47" s="480"/>
      <c r="I47" s="480"/>
      <c r="J47" s="480"/>
      <c r="K47" s="481"/>
    </row>
    <row r="48" spans="1:11" ht="15.75">
      <c r="A48" s="390">
        <v>41</v>
      </c>
      <c r="B48" s="479" t="s">
        <v>376</v>
      </c>
      <c r="C48" s="480"/>
      <c r="D48" s="480"/>
      <c r="E48" s="480"/>
      <c r="F48" s="480"/>
      <c r="G48" s="480"/>
      <c r="H48" s="480"/>
      <c r="I48" s="480"/>
      <c r="J48" s="480"/>
      <c r="K48" s="481"/>
    </row>
    <row r="49" spans="1:11" ht="15.75">
      <c r="A49" s="390">
        <v>42</v>
      </c>
      <c r="B49" s="479" t="s">
        <v>377</v>
      </c>
      <c r="C49" s="480"/>
      <c r="D49" s="480"/>
      <c r="E49" s="480"/>
      <c r="F49" s="480"/>
      <c r="G49" s="480"/>
      <c r="H49" s="480"/>
      <c r="I49" s="480"/>
      <c r="J49" s="480"/>
      <c r="K49" s="481"/>
    </row>
    <row r="50" spans="1:11" ht="15.75">
      <c r="A50" s="390">
        <v>43</v>
      </c>
      <c r="B50" s="479" t="s">
        <v>378</v>
      </c>
      <c r="C50" s="480"/>
      <c r="D50" s="480"/>
      <c r="E50" s="480"/>
      <c r="F50" s="480"/>
      <c r="G50" s="480"/>
      <c r="H50" s="480"/>
      <c r="I50" s="480"/>
      <c r="J50" s="480"/>
      <c r="K50" s="481"/>
    </row>
    <row r="51" spans="1:11" ht="15.75">
      <c r="A51" s="390">
        <v>44</v>
      </c>
      <c r="B51" s="479" t="s">
        <v>379</v>
      </c>
      <c r="C51" s="480"/>
      <c r="D51" s="480"/>
      <c r="E51" s="480"/>
      <c r="F51" s="480"/>
      <c r="G51" s="480"/>
      <c r="H51" s="480"/>
      <c r="I51" s="480"/>
      <c r="J51" s="480"/>
      <c r="K51" s="481"/>
    </row>
    <row r="52" spans="1:11" ht="15.75">
      <c r="A52" s="390">
        <v>45</v>
      </c>
      <c r="B52" s="479" t="s">
        <v>380</v>
      </c>
      <c r="C52" s="480"/>
      <c r="D52" s="480"/>
      <c r="E52" s="480"/>
      <c r="F52" s="480"/>
      <c r="G52" s="480"/>
      <c r="H52" s="480"/>
      <c r="I52" s="480"/>
      <c r="J52" s="480"/>
      <c r="K52" s="481"/>
    </row>
    <row r="53" ht="15.75" customHeight="1">
      <c r="B53" s="264"/>
    </row>
    <row r="54" spans="1:11" ht="15.75">
      <c r="A54" s="482"/>
      <c r="B54" s="482"/>
      <c r="C54" s="482"/>
      <c r="D54" s="482"/>
      <c r="E54" s="482"/>
      <c r="F54" s="482"/>
      <c r="G54" s="482"/>
      <c r="H54" s="482"/>
      <c r="I54" s="482"/>
      <c r="J54" s="482"/>
      <c r="K54" s="482"/>
    </row>
    <row r="55" spans="1:11" ht="15.75">
      <c r="A55" s="250" t="s">
        <v>398</v>
      </c>
      <c r="B55" s="396"/>
      <c r="C55" s="397"/>
      <c r="D55" s="397"/>
      <c r="E55" s="397"/>
      <c r="F55" s="255"/>
      <c r="G55" s="256"/>
      <c r="H55" s="256"/>
      <c r="J55" s="397" t="s">
        <v>399</v>
      </c>
      <c r="K55" s="344"/>
    </row>
  </sheetData>
  <sheetProtection/>
  <mergeCells count="49"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  <mergeCell ref="B17:K17"/>
    <mergeCell ref="B18:K18"/>
    <mergeCell ref="B19:K19"/>
    <mergeCell ref="B20:K20"/>
    <mergeCell ref="B21:K21"/>
    <mergeCell ref="B22:K22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48:K48"/>
    <mergeCell ref="B37:K3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2021-07-22T13:17:48Z</cp:lastPrinted>
  <dcterms:created xsi:type="dcterms:W3CDTF">2014-01-17T10:52:16Z</dcterms:created>
  <dcterms:modified xsi:type="dcterms:W3CDTF">2021-07-26T05:25:36Z</dcterms:modified>
  <cp:category/>
  <cp:version/>
  <cp:contentType/>
  <cp:contentStatus/>
</cp:coreProperties>
</file>