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12345" activeTab="0"/>
  </bookViews>
  <sheets>
    <sheet name="дод.1" sheetId="1" r:id="rId1"/>
    <sheet name="дод.2" sheetId="2" r:id="rId2"/>
    <sheet name="дод.3 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'дод.1'!$8:$10</definedName>
    <definedName name="_xlnm.Print_Titles" localSheetId="1">'дод.2'!$6:$10</definedName>
    <definedName name="_xlnm.Print_Titles" localSheetId="2">'дод.3 '!$A:$B</definedName>
    <definedName name="_xlnm.Print_Area" localSheetId="0">'дод.1'!$A$1:$F$117</definedName>
    <definedName name="_xlnm.Print_Area" localSheetId="1">'дод.2'!$A$1:$Q$106</definedName>
    <definedName name="_xlnm.Print_Area" localSheetId="2">'дод.3 '!$A$1:$R$20</definedName>
    <definedName name="_xlnm.Print_Area" localSheetId="3">'дод.4'!$A$1:$L$24</definedName>
    <definedName name="_xlnm.Print_Area" localSheetId="4">'Дод.5'!$A$1:$F$35</definedName>
  </definedNames>
  <calcPr fullCalcOnLoad="1"/>
</workbook>
</file>

<file path=xl/sharedStrings.xml><?xml version="1.0" encoding="utf-8"?>
<sst xmlns="http://schemas.openxmlformats.org/spreadsheetml/2006/main" count="485" uniqueCount="354">
  <si>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</si>
  <si>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</si>
  <si>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</si>
  <si>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</si>
  <si>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</si>
  <si>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</si>
  <si>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</si>
  <si>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</si>
  <si>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</si>
  <si>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</si>
  <si>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</si>
  <si>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</si>
  <si>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</si>
  <si>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</si>
  <si>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</si>
  <si>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</si>
  <si>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</si>
  <si>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</si>
  <si>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</si>
  <si>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</si>
  <si>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</si>
  <si>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</si>
  <si>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</si>
  <si>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</si>
  <si>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</si>
  <si>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</si>
  <si>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</si>
  <si>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</si>
  <si>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</si>
  <si>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</si>
  <si>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</si>
  <si>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</si>
  <si>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</si>
  <si>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</si>
  <si>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</si>
  <si>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</si>
  <si>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</si>
  <si>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</si>
  <si>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</si>
  <si>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</si>
  <si>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</si>
  <si>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</si>
  <si>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</si>
  <si>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</si>
  <si>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</si>
  <si>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</si>
  <si>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</si>
  <si>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</si>
  <si>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</si>
  <si>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</si>
  <si>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</si>
  <si>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</si>
  <si>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</si>
  <si>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</si>
  <si>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</si>
  <si>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</si>
  <si>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</si>
  <si>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</si>
  <si>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</si>
  <si>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</si>
  <si>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</si>
  <si>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</si>
  <si>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</si>
  <si>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</si>
  <si>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</si>
  <si>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</si>
  <si>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</si>
  <si>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</si>
  <si>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</si>
  <si>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</si>
  <si>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</si>
  <si>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</si>
  <si>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</si>
  <si>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</si>
  <si>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</si>
  <si>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</si>
  <si>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</si>
  <si>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</si>
  <si>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</si>
  <si>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</si>
  <si>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</si>
  <si>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</si>
  <si>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</si>
  <si>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</si>
  <si>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</si>
  <si>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</si>
  <si>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</si>
  <si>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</si>
  <si>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</si>
  <si>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</si>
  <si>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</si>
  <si>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</si>
  <si>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</si>
  <si>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</si>
  <si>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</si>
  <si>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</si>
  <si>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</si>
  <si>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</si>
  <si>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</si>
  <si>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</si>
  <si>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</si>
  <si>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</si>
  <si>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</si>
  <si>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</si>
  <si>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</si>
  <si>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</si>
  <si>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</si>
  <si>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</si>
  <si>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</si>
  <si>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</si>
  <si>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</si>
  <si>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</si>
  <si>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</si>
  <si>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</si>
  <si>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</si>
  <si>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</si>
  <si>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</si>
  <si>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</si>
  <si>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</si>
  <si>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</si>
  <si>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</si>
  <si>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</si>
  <si>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</si>
  <si>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</si>
  <si>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</si>
  <si>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</si>
  <si>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</si>
  <si>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</si>
  <si>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</si>
  <si>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</si>
  <si>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Код бюджету</t>
  </si>
  <si>
    <t xml:space="preserve">Найменування бюджету - одержувача/надавача міжбюджетного трансферту 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</si>
  <si>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</si>
  <si>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</si>
  <si>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</si>
  <si>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</si>
  <si>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</si>
  <si>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</si>
  <si>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</si>
  <si>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</si>
  <si>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</si>
  <si>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</si>
  <si>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</si>
  <si>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</si>
  <si>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</si>
  <si>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</si>
  <si>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</si>
  <si>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</si>
  <si>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</si>
  <si>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</si>
  <si>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</si>
  <si>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</si>
  <si>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</si>
  <si>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</si>
  <si>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</si>
  <si>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</si>
  <si>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</si>
  <si>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</si>
  <si>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0443</t>
  </si>
  <si>
    <t>Будівництво освітніх установ та закладів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</si>
  <si>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</si>
  <si>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</si>
  <si>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</si>
  <si>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</si>
  <si>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</si>
  <si>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</si>
  <si>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</si>
  <si>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</si>
  <si>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</si>
  <si>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</si>
  <si>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</si>
  <si>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</si>
  <si>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</si>
  <si>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</si>
  <si>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</si>
  <si>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</si>
  <si>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</si>
  <si>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</si>
  <si>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</si>
  <si>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</si>
  <si>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</si>
  <si>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</si>
  <si>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</si>
  <si>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</si>
  <si>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</si>
  <si>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</si>
  <si>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</si>
  <si>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</si>
  <si>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</si>
  <si>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</si>
  <si>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</si>
  <si>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</si>
  <si>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</si>
  <si>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</si>
  <si>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</si>
  <si>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</si>
  <si>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</si>
  <si>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</si>
  <si>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</si>
  <si>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</si>
  <si>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</si>
  <si>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</si>
  <si>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</si>
  <si>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</si>
  <si>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</si>
  <si>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</si>
  <si>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</si>
  <si>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</si>
  <si>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</si>
  <si>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</si>
  <si>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</si>
  <si>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</si>
  <si>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</si>
  <si>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</si>
  <si>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</si>
  <si>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</si>
  <si>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</si>
  <si>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</si>
  <si>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</si>
  <si>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</si>
  <si>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</si>
  <si>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</si>
  <si>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</si>
  <si>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</si>
  <si>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</si>
  <si>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</si>
  <si>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</si>
  <si>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</si>
  <si>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</si>
  <si>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</si>
  <si>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</si>
  <si>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</si>
  <si>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</si>
  <si>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</si>
  <si>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</si>
  <si>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</si>
  <si>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</si>
  <si>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</si>
  <si>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</si>
  <si>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</si>
  <si>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</si>
  <si>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</si>
  <si>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</si>
  <si>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</si>
  <si>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</si>
  <si>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</si>
  <si>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</si>
  <si>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</si>
  <si>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</si>
  <si>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</si>
  <si>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</si>
  <si>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</si>
  <si>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</si>
  <si>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</si>
  <si>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</si>
  <si>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</si>
  <si>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</si>
  <si>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</si>
  <si>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</si>
  <si>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</si>
  <si>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</si>
  <si>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</si>
  <si>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</si>
  <si>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Внески до статутного капіталу суб'єктів господарювання</t>
  </si>
  <si>
    <t>0217670</t>
  </si>
  <si>
    <t>0614082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</si>
  <si>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</si>
  <si>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</si>
  <si>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</si>
  <si>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</si>
  <si>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Попаснянська міська військова адміністрація</t>
  </si>
  <si>
    <t>5014082</t>
  </si>
  <si>
    <t>5016030</t>
  </si>
  <si>
    <t>5017670</t>
  </si>
  <si>
    <t>5018110</t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</si>
  <si>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</si>
  <si>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</si>
  <si>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</si>
  <si>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</si>
  <si>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</si>
  <si>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</si>
  <si>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</si>
  <si>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t>Управління фінансів Попаснянської міської військової адміністрації</t>
  </si>
  <si>
    <t>Відділ освіти, культури, молоді та спорту Попаснянської міської військової адміністрації</t>
  </si>
  <si>
    <t>0613140</t>
  </si>
  <si>
    <t>Субвенція з місцевого бюджету державному бюджету на виконання програм соціально-економічного розвитку регіонів                                      (3220)</t>
  </si>
  <si>
    <t>5016090</t>
  </si>
  <si>
    <t>Інша діяльність у сфері державного управління</t>
  </si>
  <si>
    <t>Інша діяльність у сфері житлово-комунального господарства</t>
  </si>
  <si>
    <t>0640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</si>
  <si>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</si>
  <si>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</si>
  <si>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Субвенція з місцевого бюджету на реалізацію заходів за рахунок освітньої субвенції з державного бюджету місцевим бюджетам (за спеціальним фондом державного бюджету) (на закупівлю навчальної та навчально- методичної літератури, утому числі їх електронних версій та з аудіосупроводом. для учнів та педагогічних працників пілотних класів)
(3220)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</si>
  <si>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</si>
  <si>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</si>
  <si>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Доходи міської територіальної громади на 2024 рік</t>
  </si>
  <si>
    <t>Міжбюджетні трансферти  на 2024 рік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</si>
  <si>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2024 році за рахунок місцевого бюджету</t>
  </si>
  <si>
    <t>Розподіл видатків бюджету міської територіальної громади на 2024 рік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</si>
  <si>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
(2620)</t>
  </si>
  <si>
    <r>
      <t xml:space="preserve">Додаток 1 до розпорядження начальника Попаснянської міської військової адміністрації                                                                                   </t>
    </r>
    <r>
      <rPr>
        <u val="single"/>
        <sz val="10"/>
        <rFont val="Arial"/>
        <family val="2"/>
      </rPr>
      <t xml:space="preserve">  18.12.2023 р. № 177</t>
    </r>
  </si>
  <si>
    <r>
      <t xml:space="preserve">Додаток 2 до розпорядження начальника Попаснянської міської військової адміністрації   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</si>
  <si>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r>
      <t xml:space="preserve">Додаток 3 до розпорядження начальника Попаснянської міської військової адміністрації          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</si>
  <si>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r>
      <t xml:space="preserve">Додаток 4
до розпорядження начальника Попаснянської міської військової адміністрації   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</si>
  <si>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t>Відзначення Дня Соборності України</t>
  </si>
  <si>
    <t>Вшанування пам’яті Героїв Крут</t>
  </si>
  <si>
    <t>Вшанування Героїв Небесної Сотні</t>
  </si>
  <si>
    <t>Відзначення Дня пам'яті та примирення</t>
  </si>
  <si>
    <t>Вшанування пам'яті жертв політичних репресій</t>
  </si>
  <si>
    <t>Відзначення Дня Конституції України</t>
  </si>
  <si>
    <t>Відзначення Дня Української Державності</t>
  </si>
  <si>
    <t>Відзначення Дня Державного Прапора України та Дня Незалежності України</t>
  </si>
  <si>
    <t>Вшанування пам’яті захисників України, які загинули в боротьбі за незалежність, суверенітет і територіальну цілісність України</t>
  </si>
  <si>
    <t>Відзначення Дня захисників і захисниць України</t>
  </si>
  <si>
    <t>Відзначення Дня Гідності та Свободи</t>
  </si>
  <si>
    <t>Жалобні заходи до Дня пам’яті жертв голодоморів</t>
  </si>
  <si>
    <t>Відзначення інших загальнодержавних, професійних свят, ювілеїв підприємств та установ</t>
  </si>
  <si>
    <t xml:space="preserve">Код </t>
  </si>
  <si>
    <t>Найменування згідно з Класифікацією фінансування бюджету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</si>
  <si>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</si>
  <si>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</si>
  <si>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</si>
  <si>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</si>
  <si>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</si>
  <si>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</si>
  <si>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</si>
  <si>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</si>
  <si>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</si>
  <si>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</si>
  <si>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</si>
  <si>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</si>
  <si>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208100</t>
  </si>
  <si>
    <t>На початок року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</si>
  <si>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</si>
  <si>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</si>
  <si>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</si>
  <si>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</si>
  <si>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</si>
  <si>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</si>
  <si>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</si>
  <si>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</si>
  <si>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</si>
  <si>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602100</t>
  </si>
  <si>
    <t>Всього за типом боргового зобов’язання</t>
  </si>
  <si>
    <t xml:space="preserve"> Фінансування Попаснянської міської територіальної громади на 2024 рік</t>
  </si>
  <si>
    <t>0813230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</si>
  <si>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</si>
  <si>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Фінансування за типом кредитора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</si>
  <si>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0"/>
        <color indexed="8"/>
        <rFont val="Arial"/>
        <family val="2"/>
      </rPr>
      <t xml:space="preserve"> 27.02.2024 р. № 40)</t>
    </r>
    <r>
      <rPr>
        <sz val="10"/>
        <color indexed="8"/>
        <rFont val="Arial"/>
        <family val="2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</si>
  <si>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0"/>
        <rFont val="Arial"/>
        <family val="2"/>
      </rPr>
      <t xml:space="preserve"> 27.02.2024 р. № 40</t>
    </r>
    <r>
      <rPr>
        <sz val="10"/>
        <rFont val="Arial"/>
        <family val="2"/>
      </rPr>
      <t xml:space="preserve">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</si>
  <si>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                               </t>
    </r>
    <r>
      <rPr>
        <u val="single"/>
        <sz val="10"/>
        <rFont val="Arial"/>
        <family val="2"/>
      </rPr>
      <t xml:space="preserve">  27.02.2024 р. № 40</t>
    </r>
    <r>
      <rPr>
        <sz val="10"/>
        <rFont val="Arial"/>
        <family val="2"/>
      </rPr>
      <t xml:space="preserve">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</si>
  <si>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0"/>
        <color indexed="8"/>
        <rFont val="Arial"/>
        <family val="2"/>
      </rPr>
      <t xml:space="preserve"> 27.02.2024 р. № 40)  </t>
    </r>
    <r>
      <rPr>
        <sz val="10"/>
        <color indexed="8"/>
        <rFont val="Arial"/>
        <family val="2"/>
      </rPr>
      <t xml:space="preserve">
</t>
    </r>
  </si>
  <si>
    <r>
      <t xml:space="preserve">Додаток 5 до розпорядження начальника Попаснянської міської військової адміністрації                                                                                     </t>
    </r>
    <r>
      <rPr>
        <u val="single"/>
        <sz val="10"/>
        <rFont val="Arial"/>
        <family val="2"/>
      </rPr>
      <t>18.12.2023 р. № 177</t>
    </r>
  </si>
  <si>
    <t>Фінансування за типом боргового зобов'язання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</si>
</sst>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1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54" fillId="47" borderId="9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58" fillId="47" borderId="13" applyNumberFormat="0" applyAlignment="0" applyProtection="0"/>
    <xf numFmtId="0" fontId="18" fillId="0" borderId="14" applyNumberFormat="0" applyFill="0" applyAlignment="0" applyProtection="0"/>
    <xf numFmtId="0" fontId="59" fillId="51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1" fillId="52" borderId="0" xfId="0" applyNumberFormat="1" applyFont="1" applyFill="1" applyAlignment="1" applyProtection="1">
      <alignment vertic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 wrapText="1"/>
    </xf>
    <xf numFmtId="1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Fill="1" applyAlignment="1">
      <alignment vertical="center" wrapText="1"/>
    </xf>
    <xf numFmtId="0" fontId="21" fillId="52" borderId="0" xfId="0" applyNumberFormat="1" applyFont="1" applyFill="1" applyAlignment="1" applyProtection="1">
      <alignment wrapText="1"/>
      <protection/>
    </xf>
    <xf numFmtId="0" fontId="21" fillId="52" borderId="0" xfId="0" applyFont="1" applyFill="1" applyAlignment="1">
      <alignment wrapText="1"/>
    </xf>
    <xf numFmtId="0" fontId="21" fillId="52" borderId="0" xfId="0" applyNumberFormat="1" applyFont="1" applyFill="1" applyAlignment="1" applyProtection="1">
      <alignment/>
      <protection/>
    </xf>
    <xf numFmtId="0" fontId="21" fillId="52" borderId="0" xfId="0" applyFont="1" applyFill="1" applyAlignment="1">
      <alignment/>
    </xf>
    <xf numFmtId="0" fontId="21" fillId="52" borderId="0" xfId="0" applyNumberFormat="1" applyFont="1" applyFill="1" applyBorder="1" applyAlignment="1" applyProtection="1">
      <alignment/>
      <protection/>
    </xf>
    <xf numFmtId="0" fontId="21" fillId="52" borderId="0" xfId="0" applyNumberFormat="1" applyFont="1" applyFill="1" applyAlignment="1" applyProtection="1">
      <alignment horizontal="right"/>
      <protection/>
    </xf>
    <xf numFmtId="199" fontId="21" fillId="0" borderId="0" xfId="0" applyNumberFormat="1" applyFont="1" applyFill="1" applyAlignment="1" applyProtection="1">
      <alignment/>
      <protection/>
    </xf>
    <xf numFmtId="0" fontId="21" fillId="0" borderId="0" xfId="106" applyFont="1" applyAlignment="1">
      <alignment horizontal="left" wrapText="1"/>
      <protection/>
    </xf>
    <xf numFmtId="1" fontId="3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 vertical="center"/>
      <protection/>
    </xf>
    <xf numFmtId="0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0" xfId="0" applyFont="1" applyFill="1" applyAlignment="1">
      <alignment wrapText="1"/>
    </xf>
    <xf numFmtId="0" fontId="21" fillId="52" borderId="16" xfId="0" applyFont="1" applyFill="1" applyBorder="1" applyAlignment="1">
      <alignment horizontal="center" vertical="center" wrapText="1"/>
    </xf>
    <xf numFmtId="0" fontId="21" fillId="52" borderId="16" xfId="0" applyFont="1" applyFill="1" applyBorder="1" applyAlignment="1">
      <alignment vertical="center"/>
    </xf>
    <xf numFmtId="0" fontId="21" fillId="52" borderId="16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" fillId="52" borderId="16" xfId="0" applyFont="1" applyFill="1" applyBorder="1" applyAlignment="1">
      <alignment horizontal="center" vertical="center" wrapText="1"/>
    </xf>
    <xf numFmtId="0" fontId="1" fillId="52" borderId="16" xfId="0" applyFont="1" applyFill="1" applyBorder="1" applyAlignment="1">
      <alignment vertical="center" wrapText="1"/>
    </xf>
    <xf numFmtId="0" fontId="1" fillId="53" borderId="16" xfId="0" applyFont="1" applyFill="1" applyBorder="1" applyAlignment="1">
      <alignment vertical="center" wrapText="1"/>
    </xf>
    <xf numFmtId="0" fontId="21" fillId="53" borderId="16" xfId="0" applyFont="1" applyFill="1" applyBorder="1" applyAlignment="1">
      <alignment horizontal="center" vertical="center" wrapText="1"/>
    </xf>
    <xf numFmtId="0" fontId="21" fillId="53" borderId="16" xfId="0" applyFont="1" applyFill="1" applyBorder="1" applyAlignment="1">
      <alignment vertical="center" wrapText="1"/>
    </xf>
    <xf numFmtId="0" fontId="21" fillId="53" borderId="17" xfId="0" applyFont="1" applyFill="1" applyBorder="1" applyAlignment="1">
      <alignment horizontal="center" vertical="center" wrapText="1"/>
    </xf>
    <xf numFmtId="0" fontId="21" fillId="53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53" borderId="0" xfId="0" applyNumberFormat="1" applyFont="1" applyFill="1" applyBorder="1" applyAlignment="1" applyProtection="1">
      <alignment vertical="center"/>
      <protection/>
    </xf>
    <xf numFmtId="0" fontId="1" fillId="53" borderId="0" xfId="0" applyNumberFormat="1" applyFont="1" applyFill="1" applyBorder="1" applyAlignment="1" applyProtection="1">
      <alignment vertical="center"/>
      <protection/>
    </xf>
    <xf numFmtId="199" fontId="1" fillId="53" borderId="0" xfId="0" applyNumberFormat="1" applyFont="1" applyFill="1" applyBorder="1" applyAlignment="1" applyProtection="1">
      <alignment horizontal="center" vertical="center" wrapText="1"/>
      <protection/>
    </xf>
    <xf numFmtId="199" fontId="1" fillId="53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197" fontId="21" fillId="0" borderId="0" xfId="0" applyNumberFormat="1" applyFont="1" applyFill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199" fontId="34" fillId="53" borderId="16" xfId="0" applyNumberFormat="1" applyFont="1" applyFill="1" applyBorder="1" applyAlignment="1" applyProtection="1">
      <alignment horizontal="right" vertical="center" wrapText="1"/>
      <protection/>
    </xf>
    <xf numFmtId="199" fontId="35" fillId="53" borderId="16" xfId="0" applyNumberFormat="1" applyFont="1" applyFill="1" applyBorder="1" applyAlignment="1">
      <alignment horizontal="right" vertical="center" wrapText="1"/>
    </xf>
    <xf numFmtId="0" fontId="34" fillId="0" borderId="16" xfId="0" applyFont="1" applyBorder="1" applyAlignment="1">
      <alignment vertical="center" wrapText="1"/>
    </xf>
    <xf numFmtId="0" fontId="30" fillId="52" borderId="16" xfId="0" applyFont="1" applyFill="1" applyBorder="1" applyAlignment="1">
      <alignment horizontal="center" vertical="center" wrapText="1"/>
    </xf>
    <xf numFmtId="0" fontId="30" fillId="52" borderId="16" xfId="0" applyFont="1" applyFill="1" applyBorder="1" applyAlignment="1">
      <alignment vertical="center"/>
    </xf>
    <xf numFmtId="199" fontId="30" fillId="53" borderId="16" xfId="0" applyNumberFormat="1" applyFont="1" applyFill="1" applyBorder="1" applyAlignment="1" applyProtection="1">
      <alignment horizontal="right" vertical="center" wrapText="1"/>
      <protection/>
    </xf>
    <xf numFmtId="0" fontId="30" fillId="52" borderId="16" xfId="0" applyFont="1" applyFill="1" applyBorder="1" applyAlignment="1">
      <alignment vertical="center" wrapText="1"/>
    </xf>
    <xf numFmtId="199" fontId="36" fillId="53" borderId="16" xfId="0" applyNumberFormat="1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0" fontId="30" fillId="52" borderId="16" xfId="0" applyFont="1" applyFill="1" applyBorder="1" applyAlignment="1">
      <alignment horizontal="center" vertical="center"/>
    </xf>
    <xf numFmtId="0" fontId="36" fillId="52" borderId="16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 wrapText="1"/>
    </xf>
    <xf numFmtId="199" fontId="30" fillId="53" borderId="16" xfId="0" applyNumberFormat="1" applyFont="1" applyFill="1" applyBorder="1" applyAlignment="1">
      <alignment horizontal="right" vertical="center" wrapText="1"/>
    </xf>
    <xf numFmtId="0" fontId="35" fillId="0" borderId="16" xfId="107" applyFont="1" applyBorder="1" applyAlignment="1">
      <alignment horizontal="center" vertical="center" wrapText="1"/>
      <protection/>
    </xf>
    <xf numFmtId="0" fontId="35" fillId="0" borderId="16" xfId="107" applyFont="1" applyBorder="1" applyAlignment="1">
      <alignment vertical="center" wrapText="1"/>
      <protection/>
    </xf>
    <xf numFmtId="0" fontId="61" fillId="0" borderId="16" xfId="107" applyFont="1" applyBorder="1" applyAlignment="1">
      <alignment horizontal="center" vertical="center"/>
      <protection/>
    </xf>
    <xf numFmtId="0" fontId="61" fillId="0" borderId="16" xfId="107" applyFont="1" applyBorder="1" applyAlignment="1">
      <alignment vertical="center" wrapText="1"/>
      <protection/>
    </xf>
    <xf numFmtId="0" fontId="36" fillId="0" borderId="16" xfId="107" applyFont="1" applyBorder="1" applyAlignment="1">
      <alignment horizontal="center" vertical="center" wrapText="1"/>
      <protection/>
    </xf>
    <xf numFmtId="0" fontId="36" fillId="0" borderId="16" xfId="107" applyFont="1" applyBorder="1" applyAlignment="1">
      <alignment vertical="center" wrapText="1"/>
      <protection/>
    </xf>
    <xf numFmtId="0" fontId="30" fillId="0" borderId="16" xfId="0" applyFont="1" applyBorder="1" applyAlignment="1">
      <alignment vertical="center"/>
    </xf>
    <xf numFmtId="0" fontId="30" fillId="0" borderId="16" xfId="104" applyFont="1" applyFill="1" applyBorder="1" applyAlignment="1">
      <alignment horizontal="justify" vertical="center" wrapText="1"/>
      <protection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4" fillId="52" borderId="16" xfId="0" applyFont="1" applyFill="1" applyBorder="1" applyAlignment="1">
      <alignment horizontal="center" vertical="center" wrapText="1"/>
    </xf>
    <xf numFmtId="0" fontId="34" fillId="52" borderId="16" xfId="0" applyFont="1" applyFill="1" applyBorder="1" applyAlignment="1">
      <alignment vertical="center" wrapText="1"/>
    </xf>
    <xf numFmtId="0" fontId="34" fillId="53" borderId="16" xfId="0" applyFont="1" applyFill="1" applyBorder="1" applyAlignment="1">
      <alignment horizontal="center" vertical="center" wrapText="1"/>
    </xf>
    <xf numFmtId="0" fontId="34" fillId="53" borderId="16" xfId="0" applyFont="1" applyFill="1" applyBorder="1" applyAlignment="1">
      <alignment vertical="center" wrapText="1"/>
    </xf>
    <xf numFmtId="0" fontId="30" fillId="53" borderId="16" xfId="0" applyFont="1" applyFill="1" applyBorder="1" applyAlignment="1">
      <alignment horizontal="center" vertical="center" wrapText="1"/>
    </xf>
    <xf numFmtId="0" fontId="30" fillId="53" borderId="16" xfId="0" applyFont="1" applyFill="1" applyBorder="1" applyAlignment="1">
      <alignment vertical="center" wrapText="1"/>
    </xf>
    <xf numFmtId="199" fontId="34" fillId="53" borderId="16" xfId="0" applyNumberFormat="1" applyFont="1" applyFill="1" applyBorder="1" applyAlignment="1" applyProtection="1">
      <alignment horizontal="right" vertical="center"/>
      <protection/>
    </xf>
    <xf numFmtId="199" fontId="30" fillId="53" borderId="16" xfId="0" applyNumberFormat="1" applyFont="1" applyFill="1" applyBorder="1" applyAlignment="1" applyProtection="1">
      <alignment horizontal="right" vertical="center"/>
      <protection/>
    </xf>
    <xf numFmtId="0" fontId="62" fillId="54" borderId="18" xfId="0" applyFont="1" applyFill="1" applyBorder="1" applyAlignment="1">
      <alignment horizontal="left" vertical="center" wrapText="1"/>
    </xf>
    <xf numFmtId="199" fontId="62" fillId="54" borderId="16" xfId="0" applyNumberFormat="1" applyFont="1" applyFill="1" applyBorder="1" applyAlignment="1">
      <alignment horizontal="right" vertical="center" wrapText="1"/>
    </xf>
    <xf numFmtId="0" fontId="62" fillId="54" borderId="18" xfId="0" applyFont="1" applyFill="1" applyBorder="1" applyAlignment="1">
      <alignment horizontal="right" vertical="top" wrapText="1"/>
    </xf>
    <xf numFmtId="0" fontId="30" fillId="53" borderId="16" xfId="0" applyFont="1" applyFill="1" applyBorder="1" applyAlignment="1">
      <alignment vertical="center"/>
    </xf>
    <xf numFmtId="0" fontId="61" fillId="53" borderId="16" xfId="0" applyFont="1" applyFill="1" applyBorder="1" applyAlignment="1">
      <alignment wrapText="1"/>
    </xf>
    <xf numFmtId="199" fontId="30" fillId="53" borderId="16" xfId="0" applyNumberFormat="1" applyFont="1" applyFill="1" applyBorder="1" applyAlignment="1" applyProtection="1">
      <alignment horizontal="center" vertical="center" wrapText="1"/>
      <protection/>
    </xf>
    <xf numFmtId="199" fontId="30" fillId="53" borderId="16" xfId="0" applyNumberFormat="1" applyFont="1" applyFill="1" applyBorder="1" applyAlignment="1" applyProtection="1">
      <alignment horizontal="center" vertical="center"/>
      <protection/>
    </xf>
    <xf numFmtId="0" fontId="30" fillId="53" borderId="16" xfId="0" applyNumberFormat="1" applyFont="1" applyFill="1" applyBorder="1" applyAlignment="1">
      <alignment vertical="center" wrapText="1"/>
    </xf>
    <xf numFmtId="0" fontId="61" fillId="53" borderId="16" xfId="107" applyFont="1" applyFill="1" applyBorder="1" applyAlignment="1">
      <alignment wrapText="1"/>
      <protection/>
    </xf>
    <xf numFmtId="0" fontId="30" fillId="53" borderId="19" xfId="0" applyFont="1" applyFill="1" applyBorder="1" applyAlignment="1">
      <alignment vertical="center" wrapText="1"/>
    </xf>
    <xf numFmtId="0" fontId="30" fillId="53" borderId="17" xfId="0" applyFont="1" applyFill="1" applyBorder="1" applyAlignment="1">
      <alignment horizontal="center" vertical="center" wrapText="1"/>
    </xf>
    <xf numFmtId="0" fontId="30" fillId="53" borderId="17" xfId="0" applyFont="1" applyFill="1" applyBorder="1" applyAlignment="1">
      <alignment vertical="center" wrapText="1"/>
    </xf>
    <xf numFmtId="199" fontId="30" fillId="53" borderId="17" xfId="0" applyNumberFormat="1" applyFont="1" applyFill="1" applyBorder="1" applyAlignment="1" applyProtection="1">
      <alignment horizontal="right" vertical="center"/>
      <protection/>
    </xf>
    <xf numFmtId="0" fontId="61" fillId="53" borderId="17" xfId="0" applyFont="1" applyFill="1" applyBorder="1" applyAlignment="1">
      <alignment vertical="center" wrapText="1"/>
    </xf>
    <xf numFmtId="0" fontId="61" fillId="53" borderId="0" xfId="107" applyFont="1" applyFill="1" applyBorder="1" applyAlignment="1">
      <alignment wrapText="1"/>
      <protection/>
    </xf>
    <xf numFmtId="0" fontId="30" fillId="53" borderId="19" xfId="0" applyNumberFormat="1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vertical="center" wrapText="1"/>
    </xf>
    <xf numFmtId="199" fontId="30" fillId="0" borderId="16" xfId="0" applyNumberFormat="1" applyFont="1" applyFill="1" applyBorder="1" applyAlignment="1" applyProtection="1">
      <alignment horizontal="right" vertical="center" wrapText="1"/>
      <protection/>
    </xf>
    <xf numFmtId="199" fontId="30" fillId="0" borderId="16" xfId="0" applyNumberFormat="1" applyFont="1" applyFill="1" applyBorder="1" applyAlignment="1" applyProtection="1">
      <alignment horizontal="right" vertical="center"/>
      <protection/>
    </xf>
    <xf numFmtId="0" fontId="30" fillId="53" borderId="16" xfId="0" applyNumberFormat="1" applyFont="1" applyFill="1" applyBorder="1" applyAlignment="1" applyProtection="1">
      <alignment vertical="center"/>
      <protection/>
    </xf>
    <xf numFmtId="0" fontId="34" fillId="53" borderId="16" xfId="0" applyNumberFormat="1" applyFont="1" applyFill="1" applyBorder="1" applyAlignment="1" applyProtection="1">
      <alignment vertical="center"/>
      <protection/>
    </xf>
    <xf numFmtId="0" fontId="21" fillId="52" borderId="0" xfId="0" applyNumberFormat="1" applyFont="1" applyFill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vertical="top" wrapText="1"/>
      <protection/>
    </xf>
    <xf numFmtId="4" fontId="63" fillId="0" borderId="16" xfId="107" applyNumberFormat="1" applyFont="1" applyBorder="1" applyAlignment="1" quotePrefix="1">
      <alignment horizontal="center" vertical="center" wrapText="1"/>
      <protection/>
    </xf>
    <xf numFmtId="4" fontId="63" fillId="53" borderId="16" xfId="107" applyNumberFormat="1" applyFont="1" applyFill="1" applyBorder="1" applyAlignment="1" quotePrefix="1">
      <alignment horizontal="center" vertical="center" wrapText="1"/>
      <protection/>
    </xf>
    <xf numFmtId="0" fontId="21" fillId="53" borderId="0" xfId="0" applyFont="1" applyFill="1" applyAlignment="1">
      <alignment/>
    </xf>
    <xf numFmtId="4" fontId="63" fillId="0" borderId="16" xfId="107" applyNumberFormat="1" applyFont="1" applyFill="1" applyBorder="1" applyAlignment="1" quotePrefix="1">
      <alignment horizontal="center" vertical="center" wrapText="1"/>
      <protection/>
    </xf>
    <xf numFmtId="49" fontId="63" fillId="0" borderId="0" xfId="107" applyNumberFormat="1" applyFont="1" applyBorder="1" applyAlignment="1" quotePrefix="1">
      <alignment horizontal="center" vertical="center" wrapText="1"/>
      <protection/>
    </xf>
    <xf numFmtId="199" fontId="21" fillId="52" borderId="0" xfId="0" applyNumberFormat="1" applyFont="1" applyFill="1" applyAlignment="1">
      <alignment/>
    </xf>
    <xf numFmtId="199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 wrapText="1"/>
      <protection/>
    </xf>
    <xf numFmtId="1" fontId="21" fillId="52" borderId="17" xfId="0" applyNumberFormat="1" applyFont="1" applyFill="1" applyBorder="1" applyAlignment="1" applyProtection="1">
      <alignment horizontal="center" vertical="center" wrapText="1"/>
      <protection/>
    </xf>
    <xf numFmtId="49" fontId="21" fillId="53" borderId="16" xfId="0" applyNumberFormat="1" applyFont="1" applyFill="1" applyBorder="1" applyAlignment="1" applyProtection="1">
      <alignment horizontal="center" vertical="center"/>
      <protection/>
    </xf>
    <xf numFmtId="49" fontId="1" fillId="52" borderId="16" xfId="0" applyNumberFormat="1" applyFont="1" applyFill="1" applyBorder="1" applyAlignment="1">
      <alignment horizontal="center" vertical="center" wrapText="1"/>
    </xf>
    <xf numFmtId="49" fontId="21" fillId="53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99" fontId="33" fillId="53" borderId="16" xfId="95" applyNumberFormat="1" applyFont="1" applyFill="1" applyBorder="1" applyAlignment="1">
      <alignment vertical="center"/>
      <protection/>
    </xf>
    <xf numFmtId="197" fontId="21" fillId="52" borderId="0" xfId="0" applyNumberFormat="1" applyFont="1" applyFill="1" applyAlignment="1">
      <alignment/>
    </xf>
    <xf numFmtId="0" fontId="63" fillId="0" borderId="16" xfId="107" applyFont="1" applyBorder="1" applyAlignment="1" quotePrefix="1">
      <alignment horizontal="center" vertical="center" wrapText="1"/>
      <protection/>
    </xf>
    <xf numFmtId="49" fontId="21" fillId="53" borderId="20" xfId="0" applyNumberFormat="1" applyFont="1" applyFill="1" applyBorder="1" applyAlignment="1">
      <alignment horizontal="center" vertical="center" wrapText="1"/>
    </xf>
    <xf numFmtId="4" fontId="63" fillId="0" borderId="16" xfId="107" applyNumberFormat="1" applyFont="1" applyFill="1" applyBorder="1" applyAlignment="1" quotePrefix="1">
      <alignment vertical="center" wrapText="1"/>
      <protection/>
    </xf>
    <xf numFmtId="199" fontId="25" fillId="53" borderId="16" xfId="95" applyNumberFormat="1" applyFont="1" applyFill="1" applyBorder="1" applyAlignment="1">
      <alignment vertical="center"/>
      <protection/>
    </xf>
    <xf numFmtId="49" fontId="1" fillId="53" borderId="21" xfId="0" applyNumberFormat="1" applyFont="1" applyFill="1" applyBorder="1" applyAlignment="1">
      <alignment horizontal="center" vertical="center" wrapText="1"/>
    </xf>
    <xf numFmtId="0" fontId="21" fillId="52" borderId="20" xfId="0" applyFont="1" applyFill="1" applyBorder="1" applyAlignment="1">
      <alignment vertical="center"/>
    </xf>
    <xf numFmtId="49" fontId="21" fillId="53" borderId="16" xfId="0" applyNumberFormat="1" applyFont="1" applyFill="1" applyBorder="1" applyAlignment="1">
      <alignment horizontal="center" vertical="center"/>
    </xf>
    <xf numFmtId="0" fontId="21" fillId="53" borderId="0" xfId="0" applyFont="1" applyFill="1" applyBorder="1" applyAlignment="1">
      <alignment horizontal="center" vertical="center" wrapText="1"/>
    </xf>
    <xf numFmtId="49" fontId="21" fillId="53" borderId="19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 quotePrefix="1">
      <alignment vertical="center" wrapText="1"/>
    </xf>
    <xf numFmtId="0" fontId="21" fillId="55" borderId="0" xfId="0" applyFont="1" applyFill="1" applyBorder="1" applyAlignment="1">
      <alignment horizontal="center" vertical="center" wrapText="1"/>
    </xf>
    <xf numFmtId="49" fontId="21" fillId="52" borderId="22" xfId="0" applyNumberFormat="1" applyFont="1" applyFill="1" applyBorder="1" applyAlignment="1">
      <alignment horizontal="center" vertical="center" wrapText="1"/>
    </xf>
    <xf numFmtId="0" fontId="21" fillId="53" borderId="19" xfId="0" applyFont="1" applyFill="1" applyBorder="1" applyAlignment="1">
      <alignment horizontal="center" vertical="center" wrapText="1"/>
    </xf>
    <xf numFmtId="4" fontId="63" fillId="0" borderId="16" xfId="107" applyNumberFormat="1" applyFont="1" applyBorder="1" applyAlignment="1">
      <alignment vertical="center" wrapText="1"/>
      <protection/>
    </xf>
    <xf numFmtId="49" fontId="21" fillId="55" borderId="16" xfId="0" applyNumberFormat="1" applyFont="1" applyFill="1" applyBorder="1" applyAlignment="1">
      <alignment horizontal="center" vertical="center" wrapText="1"/>
    </xf>
    <xf numFmtId="199" fontId="25" fillId="0" borderId="16" xfId="95" applyNumberFormat="1" applyFont="1" applyFill="1" applyBorder="1" applyAlignment="1">
      <alignment vertical="center"/>
      <protection/>
    </xf>
    <xf numFmtId="0" fontId="1" fillId="53" borderId="0" xfId="0" applyFont="1" applyFill="1" applyBorder="1" applyAlignment="1">
      <alignment horizontal="center" vertical="center" wrapText="1"/>
    </xf>
    <xf numFmtId="49" fontId="21" fillId="53" borderId="17" xfId="0" applyNumberFormat="1" applyFont="1" applyFill="1" applyBorder="1" applyAlignment="1">
      <alignment horizontal="center" vertical="center" wrapText="1"/>
    </xf>
    <xf numFmtId="0" fontId="21" fillId="53" borderId="16" xfId="111" applyFont="1" applyFill="1" applyBorder="1" applyAlignment="1">
      <alignment wrapText="1"/>
      <protection/>
    </xf>
    <xf numFmtId="0" fontId="21" fillId="53" borderId="20" xfId="111" applyFont="1" applyFill="1" applyBorder="1" applyAlignment="1">
      <alignment vertical="center" wrapText="1"/>
      <protection/>
    </xf>
    <xf numFmtId="0" fontId="21" fillId="52" borderId="20" xfId="0" applyFont="1" applyFill="1" applyBorder="1" applyAlignment="1">
      <alignment vertical="center" wrapText="1"/>
    </xf>
    <xf numFmtId="4" fontId="63" fillId="0" borderId="16" xfId="107" applyNumberFormat="1" applyFont="1" applyBorder="1" applyAlignment="1" quotePrefix="1">
      <alignment vertical="center" wrapText="1"/>
      <protection/>
    </xf>
    <xf numFmtId="4" fontId="63" fillId="0" borderId="20" xfId="107" applyNumberFormat="1" applyFont="1" applyBorder="1" applyAlignment="1" quotePrefix="1">
      <alignment vertical="center" wrapText="1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49" fontId="21" fillId="55" borderId="0" xfId="0" applyNumberFormat="1" applyFont="1" applyFill="1" applyBorder="1" applyAlignment="1">
      <alignment horizontal="center" vertical="center" wrapText="1"/>
    </xf>
    <xf numFmtId="49" fontId="21" fillId="52" borderId="0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9" fontId="21" fillId="52" borderId="23" xfId="0" applyNumberFormat="1" applyFont="1" applyFill="1" applyBorder="1" applyAlignment="1">
      <alignment horizontal="center" vertical="center" wrapText="1"/>
    </xf>
    <xf numFmtId="0" fontId="21" fillId="55" borderId="16" xfId="0" applyFont="1" applyFill="1" applyBorder="1" applyAlignment="1">
      <alignment horizontal="center" vertical="center" wrapText="1"/>
    </xf>
    <xf numFmtId="0" fontId="21" fillId="53" borderId="16" xfId="0" applyFont="1" applyFill="1" applyBorder="1" applyAlignment="1">
      <alignment horizontal="justify" vertical="center" wrapText="1"/>
    </xf>
    <xf numFmtId="49" fontId="1" fillId="53" borderId="16" xfId="0" applyNumberFormat="1" applyFont="1" applyFill="1" applyBorder="1" applyAlignment="1">
      <alignment horizontal="center" vertical="center"/>
    </xf>
    <xf numFmtId="49" fontId="1" fillId="53" borderId="16" xfId="0" applyNumberFormat="1" applyFont="1" applyFill="1" applyBorder="1" applyAlignment="1">
      <alignment horizontal="center" vertical="center" wrapText="1"/>
    </xf>
    <xf numFmtId="49" fontId="1" fillId="53" borderId="19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199" fontId="21" fillId="53" borderId="16" xfId="95" applyNumberFormat="1" applyFont="1" applyFill="1" applyBorder="1" applyAlignment="1">
      <alignment vertical="center"/>
      <protection/>
    </xf>
    <xf numFmtId="0" fontId="63" fillId="0" borderId="16" xfId="107" applyFont="1" applyFill="1" applyBorder="1" applyAlignment="1" quotePrefix="1">
      <alignment horizontal="center" vertical="center" wrapText="1"/>
      <protection/>
    </xf>
    <xf numFmtId="49" fontId="21" fillId="0" borderId="19" xfId="0" applyNumberFormat="1" applyFont="1" applyFill="1" applyBorder="1" applyAlignment="1">
      <alignment horizontal="center" vertical="center" wrapText="1"/>
    </xf>
    <xf numFmtId="0" fontId="63" fillId="53" borderId="16" xfId="107" applyFont="1" applyFill="1" applyBorder="1" applyAlignment="1" quotePrefix="1">
      <alignment horizontal="center" vertical="center" wrapText="1"/>
      <protection/>
    </xf>
    <xf numFmtId="197" fontId="21" fillId="53" borderId="0" xfId="0" applyNumberFormat="1" applyFont="1" applyFill="1" applyAlignment="1">
      <alignment/>
    </xf>
    <xf numFmtId="0" fontId="64" fillId="0" borderId="16" xfId="107" applyFont="1" applyFill="1" applyBorder="1" applyAlignment="1" quotePrefix="1">
      <alignment horizontal="center" vertical="center" wrapText="1"/>
      <protection/>
    </xf>
    <xf numFmtId="49" fontId="63" fillId="0" borderId="17" xfId="107" applyNumberFormat="1" applyFont="1" applyBorder="1" applyAlignment="1" quotePrefix="1">
      <alignment horizontal="center" vertical="center" wrapText="1"/>
      <protection/>
    </xf>
    <xf numFmtId="0" fontId="65" fillId="0" borderId="16" xfId="0" applyFont="1" applyBorder="1" applyAlignment="1">
      <alignment vertical="center"/>
    </xf>
    <xf numFmtId="49" fontId="1" fillId="53" borderId="16" xfId="0" applyNumberFormat="1" applyFont="1" applyFill="1" applyBorder="1" applyAlignment="1" applyProtection="1">
      <alignment horizontal="center" vertical="center"/>
      <protection/>
    </xf>
    <xf numFmtId="49" fontId="1" fillId="53" borderId="20" xfId="0" applyNumberFormat="1" applyFont="1" applyFill="1" applyBorder="1" applyAlignment="1">
      <alignment horizontal="center" vertical="center" wrapText="1"/>
    </xf>
    <xf numFmtId="199" fontId="1" fillId="53" borderId="16" xfId="95" applyNumberFormat="1" applyFont="1" applyFill="1" applyBorder="1" applyAlignment="1">
      <alignment vertical="center"/>
      <protection/>
    </xf>
    <xf numFmtId="49" fontId="1" fillId="53" borderId="0" xfId="0" applyNumberFormat="1" applyFont="1" applyFill="1" applyBorder="1" applyAlignment="1" applyProtection="1">
      <alignment horizontal="center" vertical="center"/>
      <protection/>
    </xf>
    <xf numFmtId="49" fontId="1" fillId="53" borderId="0" xfId="0" applyNumberFormat="1" applyFont="1" applyFill="1" applyBorder="1" applyAlignment="1">
      <alignment horizontal="center" vertical="center" wrapText="1"/>
    </xf>
    <xf numFmtId="0" fontId="1" fillId="53" borderId="0" xfId="0" applyFont="1" applyFill="1" applyBorder="1" applyAlignment="1">
      <alignment horizontal="center" vertical="center"/>
    </xf>
    <xf numFmtId="199" fontId="1" fillId="53" borderId="0" xfId="95" applyNumberFormat="1" applyFont="1" applyFill="1" applyBorder="1" applyAlignment="1">
      <alignment vertical="center"/>
      <protection/>
    </xf>
    <xf numFmtId="199" fontId="33" fillId="53" borderId="0" xfId="95" applyNumberFormat="1" applyFont="1" applyFill="1" applyBorder="1" applyAlignment="1">
      <alignment vertical="center"/>
      <protection/>
    </xf>
    <xf numFmtId="197" fontId="1" fillId="53" borderId="0" xfId="0" applyNumberFormat="1" applyFont="1" applyFill="1" applyBorder="1" applyAlignment="1" applyProtection="1">
      <alignment vertical="center" wrapText="1"/>
      <protection/>
    </xf>
    <xf numFmtId="197" fontId="21" fillId="52" borderId="0" xfId="0" applyNumberFormat="1" applyFont="1" applyFill="1" applyBorder="1" applyAlignment="1" applyProtection="1">
      <alignment vertical="center" wrapText="1"/>
      <protection/>
    </xf>
    <xf numFmtId="197" fontId="1" fillId="53" borderId="0" xfId="0" applyNumberFormat="1" applyFont="1" applyFill="1" applyBorder="1" applyAlignment="1" applyProtection="1">
      <alignment horizontal="right" vertical="center"/>
      <protection/>
    </xf>
    <xf numFmtId="0" fontId="21" fillId="52" borderId="0" xfId="0" applyNumberFormat="1" applyFont="1" applyFill="1" applyBorder="1" applyAlignment="1" applyProtection="1">
      <alignment vertical="center" wrapText="1"/>
      <protection/>
    </xf>
    <xf numFmtId="0" fontId="21" fillId="0" borderId="15" xfId="0" applyNumberFormat="1" applyFont="1" applyFill="1" applyBorder="1" applyAlignment="1" applyProtection="1">
      <alignment horizontal="right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4" xfId="0" applyNumberFormat="1" applyFont="1" applyFill="1" applyBorder="1" applyAlignment="1" applyProtection="1">
      <alignment horizontal="center" vertical="center" wrapText="1"/>
      <protection/>
    </xf>
    <xf numFmtId="0" fontId="27" fillId="52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106" applyFont="1">
      <alignment/>
      <protection/>
    </xf>
    <xf numFmtId="2" fontId="21" fillId="0" borderId="0" xfId="106" applyNumberFormat="1" applyFont="1">
      <alignment/>
      <protection/>
    </xf>
    <xf numFmtId="0" fontId="21" fillId="0" borderId="0" xfId="106" applyFont="1" applyAlignment="1">
      <alignment vertical="top" wrapText="1"/>
      <protection/>
    </xf>
    <xf numFmtId="0" fontId="1" fillId="0" borderId="0" xfId="106" applyFont="1" applyBorder="1" applyAlignment="1">
      <alignment vertical="center" wrapText="1"/>
      <protection/>
    </xf>
    <xf numFmtId="0" fontId="1" fillId="0" borderId="0" xfId="106" applyFont="1" applyAlignment="1">
      <alignment vertical="center" wrapText="1"/>
      <protection/>
    </xf>
    <xf numFmtId="0" fontId="21" fillId="0" borderId="23" xfId="106" applyFont="1" applyBorder="1" applyAlignment="1">
      <alignment horizontal="center" vertical="center" wrapText="1"/>
      <protection/>
    </xf>
    <xf numFmtId="0" fontId="21" fillId="0" borderId="16" xfId="106" applyFont="1" applyBorder="1" applyAlignment="1">
      <alignment horizontal="center" vertical="center" wrapText="1"/>
      <protection/>
    </xf>
    <xf numFmtId="0" fontId="21" fillId="53" borderId="16" xfId="106" applyFont="1" applyFill="1" applyBorder="1" applyAlignment="1">
      <alignment horizontal="center" vertical="center" wrapText="1"/>
      <protection/>
    </xf>
    <xf numFmtId="0" fontId="21" fillId="0" borderId="17" xfId="106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6" xfId="106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" fillId="0" borderId="16" xfId="106" applyFont="1" applyBorder="1" applyAlignment="1">
      <alignment horizontal="center" vertical="center" wrapText="1"/>
      <protection/>
    </xf>
    <xf numFmtId="0" fontId="1" fillId="0" borderId="16" xfId="106" applyFont="1" applyFill="1" applyBorder="1" applyAlignment="1">
      <alignment horizontal="center" vertical="center" wrapText="1"/>
      <protection/>
    </xf>
    <xf numFmtId="0" fontId="1" fillId="53" borderId="16" xfId="106" applyFont="1" applyFill="1" applyBorder="1" applyAlignment="1">
      <alignment horizontal="center" vertical="center" wrapText="1"/>
      <protection/>
    </xf>
    <xf numFmtId="0" fontId="1" fillId="0" borderId="16" xfId="106" applyFont="1" applyBorder="1" applyAlignment="1">
      <alignment horizontal="center" vertical="center"/>
      <protection/>
    </xf>
    <xf numFmtId="0" fontId="21" fillId="53" borderId="17" xfId="106" applyFont="1" applyFill="1" applyBorder="1" applyAlignment="1">
      <alignment horizontal="left" vertical="center" wrapText="1"/>
      <protection/>
    </xf>
    <xf numFmtId="199" fontId="21" fillId="53" borderId="17" xfId="106" applyNumberFormat="1" applyFont="1" applyFill="1" applyBorder="1" applyAlignment="1">
      <alignment horizontal="right" vertical="center" wrapText="1"/>
      <protection/>
    </xf>
    <xf numFmtId="199" fontId="21" fillId="0" borderId="16" xfId="106" applyNumberFormat="1" applyFont="1" applyBorder="1" applyAlignment="1">
      <alignment horizontal="right" vertical="center" wrapText="1"/>
      <protection/>
    </xf>
    <xf numFmtId="0" fontId="1" fillId="0" borderId="16" xfId="106" applyFont="1" applyBorder="1" applyAlignment="1">
      <alignment horizontal="right" vertical="center" wrapText="1"/>
      <protection/>
    </xf>
    <xf numFmtId="199" fontId="1" fillId="0" borderId="17" xfId="106" applyNumberFormat="1" applyFont="1" applyBorder="1" applyAlignment="1">
      <alignment horizontal="right" vertical="center" wrapText="1"/>
      <protection/>
    </xf>
    <xf numFmtId="199" fontId="21" fillId="0" borderId="17" xfId="106" applyNumberFormat="1" applyFont="1" applyBorder="1" applyAlignment="1">
      <alignment horizontal="right" vertical="center" wrapText="1"/>
      <protection/>
    </xf>
    <xf numFmtId="199" fontId="21" fillId="0" borderId="16" xfId="106" applyNumberFormat="1" applyFont="1" applyBorder="1" applyAlignment="1">
      <alignment horizontal="right" vertical="center"/>
      <protection/>
    </xf>
    <xf numFmtId="199" fontId="1" fillId="0" borderId="16" xfId="106" applyNumberFormat="1" applyFont="1" applyBorder="1" applyAlignment="1">
      <alignment horizontal="right" vertical="center"/>
      <protection/>
    </xf>
    <xf numFmtId="0" fontId="21" fillId="53" borderId="16" xfId="106" applyFont="1" applyFill="1" applyBorder="1" applyAlignment="1">
      <alignment horizontal="left" vertical="center" wrapText="1"/>
      <protection/>
    </xf>
    <xf numFmtId="199" fontId="21" fillId="53" borderId="16" xfId="106" applyNumberFormat="1" applyFont="1" applyFill="1" applyBorder="1" applyAlignment="1">
      <alignment horizontal="right" vertical="center" wrapText="1"/>
      <protection/>
    </xf>
    <xf numFmtId="199" fontId="1" fillId="0" borderId="16" xfId="106" applyNumberFormat="1" applyFont="1" applyBorder="1" applyAlignment="1">
      <alignment horizontal="right" vertical="center" wrapText="1"/>
      <protection/>
    </xf>
    <xf numFmtId="49" fontId="21" fillId="0" borderId="16" xfId="106" applyNumberFormat="1" applyFont="1" applyFill="1" applyBorder="1" applyAlignment="1" applyProtection="1">
      <alignment horizontal="center" vertical="center"/>
      <protection/>
    </xf>
    <xf numFmtId="0" fontId="21" fillId="53" borderId="16" xfId="108" applyFont="1" applyFill="1" applyBorder="1" applyAlignment="1">
      <alignment vertical="center" wrapText="1"/>
      <protection/>
    </xf>
    <xf numFmtId="199" fontId="21" fillId="53" borderId="16" xfId="108" applyNumberFormat="1" applyFont="1" applyFill="1" applyBorder="1" applyAlignment="1">
      <alignment horizontal="right" vertical="center" wrapText="1"/>
      <protection/>
    </xf>
    <xf numFmtId="0" fontId="1" fillId="0" borderId="16" xfId="106" applyFont="1" applyBorder="1" applyAlignment="1">
      <alignment vertical="center" wrapText="1"/>
      <protection/>
    </xf>
    <xf numFmtId="199" fontId="1" fillId="0" borderId="0" xfId="106" applyNumberFormat="1" applyFont="1" applyBorder="1" applyAlignment="1">
      <alignment horizontal="center" vertical="center" wrapText="1"/>
      <protection/>
    </xf>
    <xf numFmtId="0" fontId="21" fillId="53" borderId="0" xfId="0" applyNumberFormat="1" applyFont="1" applyFill="1" applyBorder="1" applyAlignment="1" applyProtection="1">
      <alignment horizontal="left" vertical="center"/>
      <protection/>
    </xf>
    <xf numFmtId="199" fontId="21" fillId="53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109" applyNumberFormat="1" applyFont="1" applyFill="1" applyBorder="1" applyAlignment="1" applyProtection="1">
      <alignment vertical="top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109" applyNumberFormat="1" applyFont="1" applyFill="1" applyBorder="1" applyAlignment="1" applyProtection="1">
      <alignment horizontal="center" vertical="top"/>
      <protection/>
    </xf>
    <xf numFmtId="0" fontId="21" fillId="0" borderId="0" xfId="109" applyNumberFormat="1" applyFont="1" applyFill="1" applyBorder="1" applyAlignment="1" applyProtection="1">
      <alignment horizontal="center" vertical="center"/>
      <protection/>
    </xf>
    <xf numFmtId="0" fontId="21" fillId="0" borderId="0" xfId="109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top"/>
      <protection/>
    </xf>
    <xf numFmtId="0" fontId="34" fillId="0" borderId="16" xfId="109" applyNumberFormat="1" applyFont="1" applyFill="1" applyBorder="1" applyAlignment="1" applyProtection="1">
      <alignment horizontal="center" vertical="top"/>
      <protection/>
    </xf>
    <xf numFmtId="0" fontId="30" fillId="0" borderId="16" xfId="109" applyNumberFormat="1" applyFont="1" applyFill="1" applyBorder="1" applyAlignment="1" applyProtection="1">
      <alignment horizontal="center" vertical="center"/>
      <protection/>
    </xf>
    <xf numFmtId="0" fontId="1" fillId="53" borderId="20" xfId="0" applyFont="1" applyFill="1" applyBorder="1" applyAlignment="1">
      <alignment horizontal="left" vertical="center"/>
    </xf>
    <xf numFmtId="0" fontId="30" fillId="0" borderId="16" xfId="109" applyNumberFormat="1" applyFont="1" applyFill="1" applyBorder="1" applyAlignment="1" applyProtection="1">
      <alignment horizontal="center" vertical="top"/>
      <protection/>
    </xf>
    <xf numFmtId="0" fontId="62" fillId="0" borderId="0" xfId="0" applyFont="1" applyAlignment="1">
      <alignment/>
    </xf>
    <xf numFmtId="0" fontId="21" fillId="0" borderId="0" xfId="106" applyFont="1" applyFill="1" applyAlignment="1">
      <alignment horizontal="left" vertical="top" wrapText="1"/>
      <protection/>
    </xf>
    <xf numFmtId="49" fontId="20" fillId="0" borderId="0" xfId="104" applyNumberFormat="1" applyFont="1">
      <alignment/>
      <protection/>
    </xf>
    <xf numFmtId="0" fontId="20" fillId="0" borderId="0" xfId="104" applyFont="1">
      <alignment/>
      <protection/>
    </xf>
    <xf numFmtId="0" fontId="37" fillId="0" borderId="0" xfId="104" applyFont="1">
      <alignment/>
      <protection/>
    </xf>
    <xf numFmtId="0" fontId="0" fillId="0" borderId="0" xfId="0" applyAlignment="1">
      <alignment horizontal="left"/>
    </xf>
    <xf numFmtId="0" fontId="0" fillId="0" borderId="0" xfId="106">
      <alignment/>
      <protection/>
    </xf>
    <xf numFmtId="0" fontId="38" fillId="0" borderId="0" xfId="0" applyFont="1" applyAlignment="1">
      <alignment horizontal="left" wrapText="1"/>
    </xf>
    <xf numFmtId="0" fontId="0" fillId="0" borderId="0" xfId="106" applyAlignment="1">
      <alignment horizontal="left" vertical="top"/>
      <protection/>
    </xf>
    <xf numFmtId="198" fontId="0" fillId="0" borderId="0" xfId="106" applyNumberFormat="1" applyAlignment="1">
      <alignment horizontal="left" vertical="top"/>
      <protection/>
    </xf>
    <xf numFmtId="0" fontId="38" fillId="0" borderId="0" xfId="108" applyFont="1">
      <alignment/>
      <protection/>
    </xf>
    <xf numFmtId="0" fontId="38" fillId="0" borderId="0" xfId="106" applyFont="1">
      <alignment/>
      <protection/>
    </xf>
    <xf numFmtId="197" fontId="38" fillId="0" borderId="0" xfId="106" applyNumberFormat="1" applyFont="1">
      <alignment/>
      <protection/>
    </xf>
    <xf numFmtId="197" fontId="40" fillId="0" borderId="0" xfId="106" applyNumberFormat="1" applyFont="1">
      <alignment/>
      <protection/>
    </xf>
    <xf numFmtId="0" fontId="41" fillId="0" borderId="0" xfId="106" applyFont="1">
      <alignment/>
      <protection/>
    </xf>
    <xf numFmtId="198" fontId="34" fillId="0" borderId="16" xfId="104" applyNumberFormat="1" applyFont="1" applyBorder="1" applyAlignment="1">
      <alignment horizontal="right" vertical="center"/>
      <protection/>
    </xf>
    <xf numFmtId="198" fontId="66" fillId="0" borderId="16" xfId="104" applyNumberFormat="1" applyFont="1" applyBorder="1" applyAlignment="1">
      <alignment horizontal="right" vertical="center"/>
      <protection/>
    </xf>
    <xf numFmtId="198" fontId="61" fillId="0" borderId="16" xfId="104" applyNumberFormat="1" applyFont="1" applyBorder="1" applyAlignment="1">
      <alignment horizontal="right" vertical="center"/>
      <protection/>
    </xf>
    <xf numFmtId="198" fontId="30" fillId="0" borderId="16" xfId="104" applyNumberFormat="1" applyFont="1" applyBorder="1" applyAlignment="1">
      <alignment horizontal="right" vertical="center"/>
      <protection/>
    </xf>
    <xf numFmtId="198" fontId="30" fillId="0" borderId="16" xfId="104" applyNumberFormat="1" applyFont="1" applyBorder="1" applyAlignment="1">
      <alignment horizontal="right" vertical="center" wrapText="1"/>
      <protection/>
    </xf>
    <xf numFmtId="0" fontId="34" fillId="0" borderId="0" xfId="104" applyFont="1" applyAlignment="1">
      <alignment horizontal="center" vertical="top" wrapText="1"/>
      <protection/>
    </xf>
    <xf numFmtId="1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top"/>
    </xf>
    <xf numFmtId="0" fontId="30" fillId="0" borderId="0" xfId="104" applyFont="1">
      <alignment/>
      <protection/>
    </xf>
    <xf numFmtId="0" fontId="30" fillId="0" borderId="0" xfId="104" applyFont="1" applyAlignment="1">
      <alignment horizontal="right"/>
      <protection/>
    </xf>
    <xf numFmtId="0" fontId="30" fillId="0" borderId="16" xfId="104" applyFont="1" applyBorder="1" applyAlignment="1">
      <alignment horizontal="center" vertical="center" wrapText="1"/>
      <protection/>
    </xf>
    <xf numFmtId="49" fontId="34" fillId="0" borderId="16" xfId="104" applyNumberFormat="1" applyFont="1" applyBorder="1" applyAlignment="1">
      <alignment horizontal="center" vertical="top"/>
      <protection/>
    </xf>
    <xf numFmtId="0" fontId="34" fillId="0" borderId="16" xfId="104" applyFont="1" applyBorder="1" applyAlignment="1">
      <alignment horizontal="left" vertical="top" wrapText="1"/>
      <protection/>
    </xf>
    <xf numFmtId="0" fontId="30" fillId="0" borderId="16" xfId="104" applyFont="1" applyBorder="1" applyAlignment="1">
      <alignment horizontal="center" vertical="top" wrapText="1"/>
      <protection/>
    </xf>
    <xf numFmtId="0" fontId="30" fillId="0" borderId="16" xfId="104" applyFont="1" applyBorder="1" applyAlignment="1">
      <alignment horizontal="left" vertical="top" wrapText="1"/>
      <protection/>
    </xf>
    <xf numFmtId="49" fontId="30" fillId="0" borderId="16" xfId="104" applyNumberFormat="1" applyFont="1" applyBorder="1" applyAlignment="1">
      <alignment horizontal="center" vertical="top"/>
      <protection/>
    </xf>
    <xf numFmtId="49" fontId="30" fillId="0" borderId="16" xfId="104" applyNumberFormat="1" applyFont="1" applyBorder="1" applyAlignment="1">
      <alignment horizontal="center" vertical="center"/>
      <protection/>
    </xf>
    <xf numFmtId="0" fontId="30" fillId="0" borderId="16" xfId="104" applyFont="1" applyBorder="1" applyAlignment="1">
      <alignment horizontal="left" vertical="center" wrapText="1"/>
      <protection/>
    </xf>
    <xf numFmtId="198" fontId="30" fillId="0" borderId="0" xfId="104" applyNumberFormat="1" applyFont="1">
      <alignment/>
      <protection/>
    </xf>
    <xf numFmtId="0" fontId="30" fillId="53" borderId="0" xfId="0" applyFont="1" applyFill="1" applyAlignment="1">
      <alignment vertical="center"/>
    </xf>
    <xf numFmtId="0" fontId="30" fillId="0" borderId="0" xfId="0" applyFont="1" applyAlignment="1">
      <alignment/>
    </xf>
    <xf numFmtId="0" fontId="65" fillId="0" borderId="16" xfId="0" applyFont="1" applyBorder="1" applyAlignment="1">
      <alignment vertical="center" wrapText="1"/>
    </xf>
    <xf numFmtId="0" fontId="21" fillId="0" borderId="19" xfId="106" applyFont="1" applyBorder="1" applyAlignment="1">
      <alignment vertical="center"/>
      <protection/>
    </xf>
    <xf numFmtId="0" fontId="21" fillId="0" borderId="20" xfId="106" applyFont="1" applyBorder="1" applyAlignment="1">
      <alignment vertical="center"/>
      <protection/>
    </xf>
    <xf numFmtId="0" fontId="21" fillId="0" borderId="0" xfId="106" applyFont="1" applyFill="1" applyAlignment="1">
      <alignment vertical="top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199" fontId="1" fillId="53" borderId="0" xfId="0" applyNumberFormat="1" applyFont="1" applyFill="1" applyBorder="1" applyAlignment="1" applyProtection="1">
      <alignment horizontal="right" vertical="center"/>
      <protection/>
    </xf>
    <xf numFmtId="0" fontId="1" fillId="53" borderId="0" xfId="0" applyNumberFormat="1" applyFont="1" applyFill="1" applyBorder="1" applyAlignment="1" applyProtection="1">
      <alignment horizontal="right" vertical="center"/>
      <protection/>
    </xf>
    <xf numFmtId="0" fontId="21" fillId="0" borderId="0" xfId="106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53" borderId="26" xfId="0" applyFont="1" applyFill="1" applyBorder="1" applyAlignment="1">
      <alignment horizontal="center" vertical="center" wrapText="1"/>
    </xf>
    <xf numFmtId="0" fontId="30" fillId="53" borderId="0" xfId="0" applyFont="1" applyFill="1" applyBorder="1" applyAlignment="1">
      <alignment horizontal="center" vertical="center" wrapText="1"/>
    </xf>
    <xf numFmtId="0" fontId="30" fillId="53" borderId="27" xfId="0" applyFont="1" applyFill="1" applyBorder="1" applyAlignment="1">
      <alignment horizontal="center" vertical="center" wrapText="1"/>
    </xf>
    <xf numFmtId="0" fontId="63" fillId="0" borderId="0" xfId="106" applyFont="1" applyAlignment="1">
      <alignment horizontal="left" vertical="top" wrapText="1"/>
      <protection/>
    </xf>
    <xf numFmtId="0" fontId="63" fillId="0" borderId="0" xfId="0" applyFont="1" applyAlignment="1">
      <alignment horizontal="left" vertical="top" wrapText="1"/>
    </xf>
    <xf numFmtId="197" fontId="21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3" borderId="24" xfId="0" applyNumberFormat="1" applyFont="1" applyFill="1" applyBorder="1" applyAlignment="1" applyProtection="1">
      <alignment horizontal="center" vertical="center" wrapText="1"/>
      <protection/>
    </xf>
    <xf numFmtId="0" fontId="27" fillId="52" borderId="17" xfId="0" applyNumberFormat="1" applyFont="1" applyFill="1" applyBorder="1" applyAlignment="1" applyProtection="1">
      <alignment horizontal="center" vertical="center" wrapText="1"/>
      <protection/>
    </xf>
    <xf numFmtId="199" fontId="21" fillId="53" borderId="0" xfId="0" applyNumberFormat="1" applyFont="1" applyFill="1" applyBorder="1" applyAlignment="1" applyProtection="1">
      <alignment horizontal="left" vertical="center" wrapText="1"/>
      <protection/>
    </xf>
    <xf numFmtId="0" fontId="21" fillId="52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/>
    </xf>
    <xf numFmtId="0" fontId="21" fillId="52" borderId="21" xfId="0" applyNumberFormat="1" applyFont="1" applyFill="1" applyBorder="1" applyAlignment="1" applyProtection="1">
      <alignment horizontal="center" vertical="center" wrapText="1"/>
      <protection/>
    </xf>
    <xf numFmtId="0" fontId="21" fillId="53" borderId="24" xfId="0" applyNumberFormat="1" applyFont="1" applyFill="1" applyBorder="1" applyAlignment="1" applyProtection="1">
      <alignment horizontal="center" vertical="center" wrapText="1"/>
      <protection/>
    </xf>
    <xf numFmtId="0" fontId="21" fillId="52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/>
      <protection/>
    </xf>
    <xf numFmtId="0" fontId="21" fillId="53" borderId="0" xfId="0" applyNumberFormat="1" applyFont="1" applyFill="1" applyBorder="1" applyAlignment="1" applyProtection="1">
      <alignment horizontal="left" vertical="center"/>
      <protection/>
    </xf>
    <xf numFmtId="0" fontId="21" fillId="0" borderId="16" xfId="106" applyFont="1" applyBorder="1" applyAlignment="1">
      <alignment horizontal="center" vertical="center" wrapText="1"/>
      <protection/>
    </xf>
    <xf numFmtId="0" fontId="21" fillId="0" borderId="21" xfId="106" applyFont="1" applyBorder="1" applyAlignment="1">
      <alignment horizontal="center" vertical="center" wrapText="1"/>
      <protection/>
    </xf>
    <xf numFmtId="0" fontId="21" fillId="0" borderId="24" xfId="106" applyFont="1" applyBorder="1" applyAlignment="1">
      <alignment horizontal="center" vertical="center" wrapText="1"/>
      <protection/>
    </xf>
    <xf numFmtId="0" fontId="21" fillId="0" borderId="17" xfId="106" applyFont="1" applyBorder="1" applyAlignment="1">
      <alignment horizontal="center" vertical="center" wrapText="1"/>
      <protection/>
    </xf>
    <xf numFmtId="0" fontId="29" fillId="0" borderId="0" xfId="106" applyFont="1" applyBorder="1" applyAlignment="1">
      <alignment horizontal="center" vertical="center" wrapText="1"/>
      <protection/>
    </xf>
    <xf numFmtId="0" fontId="21" fillId="0" borderId="0" xfId="106" applyFont="1" applyFill="1" applyAlignment="1">
      <alignment horizontal="left" vertical="top" wrapText="1"/>
      <protection/>
    </xf>
    <xf numFmtId="0" fontId="21" fillId="0" borderId="28" xfId="106" applyFont="1" applyBorder="1" applyAlignment="1">
      <alignment horizontal="center" vertical="center" wrapText="1"/>
      <protection/>
    </xf>
    <xf numFmtId="0" fontId="21" fillId="0" borderId="29" xfId="106" applyFont="1" applyBorder="1" applyAlignment="1">
      <alignment horizontal="center" vertical="center" wrapText="1"/>
      <protection/>
    </xf>
    <xf numFmtId="0" fontId="1" fillId="53" borderId="16" xfId="106" applyFont="1" applyFill="1" applyBorder="1" applyAlignment="1">
      <alignment horizontal="center" vertical="center" wrapText="1"/>
      <protection/>
    </xf>
    <xf numFmtId="0" fontId="1" fillId="53" borderId="21" xfId="106" applyFont="1" applyFill="1" applyBorder="1" applyAlignment="1">
      <alignment horizontal="center" vertical="center" wrapText="1"/>
      <protection/>
    </xf>
    <xf numFmtId="0" fontId="1" fillId="53" borderId="24" xfId="106" applyFont="1" applyFill="1" applyBorder="1" applyAlignment="1">
      <alignment horizontal="center" vertical="center" wrapText="1"/>
      <protection/>
    </xf>
    <xf numFmtId="0" fontId="1" fillId="53" borderId="17" xfId="106" applyFont="1" applyFill="1" applyBorder="1" applyAlignment="1">
      <alignment horizontal="center" vertical="center" wrapText="1"/>
      <protection/>
    </xf>
    <xf numFmtId="0" fontId="21" fillId="0" borderId="19" xfId="106" applyFont="1" applyBorder="1" applyAlignment="1">
      <alignment horizontal="center" vertical="center"/>
      <protection/>
    </xf>
    <xf numFmtId="0" fontId="21" fillId="0" borderId="23" xfId="106" applyFont="1" applyBorder="1" applyAlignment="1">
      <alignment horizontal="center" vertical="center"/>
      <protection/>
    </xf>
    <xf numFmtId="0" fontId="21" fillId="0" borderId="20" xfId="106" applyFont="1" applyBorder="1" applyAlignment="1">
      <alignment horizontal="center" vertical="center"/>
      <protection/>
    </xf>
    <xf numFmtId="0" fontId="21" fillId="0" borderId="0" xfId="106" applyFont="1" applyAlignment="1">
      <alignment horizontal="left" vertical="top" wrapText="1"/>
      <protection/>
    </xf>
    <xf numFmtId="0" fontId="30" fillId="0" borderId="16" xfId="109" applyNumberFormat="1" applyFont="1" applyFill="1" applyBorder="1" applyAlignment="1" applyProtection="1">
      <alignment horizontal="left" vertical="center" wrapText="1"/>
      <protection/>
    </xf>
    <xf numFmtId="0" fontId="1" fillId="0" borderId="0" xfId="109" applyNumberFormat="1" applyFont="1" applyFill="1" applyBorder="1" applyAlignment="1" applyProtection="1">
      <alignment horizontal="right" vertical="top"/>
      <protection/>
    </xf>
    <xf numFmtId="0" fontId="30" fillId="0" borderId="16" xfId="109" applyNumberFormat="1" applyFont="1" applyFill="1" applyBorder="1" applyAlignment="1" applyProtection="1">
      <alignment horizontal="left" vertical="top"/>
      <protection/>
    </xf>
    <xf numFmtId="0" fontId="29" fillId="0" borderId="0" xfId="109" applyNumberFormat="1" applyFont="1" applyFill="1" applyBorder="1" applyAlignment="1" applyProtection="1">
      <alignment horizontal="center" vertical="top" wrapText="1"/>
      <protection/>
    </xf>
    <xf numFmtId="0" fontId="34" fillId="0" borderId="16" xfId="109" applyNumberFormat="1" applyFont="1" applyFill="1" applyBorder="1" applyAlignment="1" applyProtection="1">
      <alignment horizontal="center" vertical="top"/>
      <protection/>
    </xf>
    <xf numFmtId="0" fontId="30" fillId="0" borderId="21" xfId="104" applyFont="1" applyBorder="1" applyAlignment="1">
      <alignment horizontal="center" vertical="center" wrapText="1"/>
      <protection/>
    </xf>
    <xf numFmtId="0" fontId="30" fillId="0" borderId="17" xfId="104" applyFont="1" applyBorder="1" applyAlignment="1">
      <alignment horizontal="center" vertical="center" wrapText="1"/>
      <protection/>
    </xf>
    <xf numFmtId="0" fontId="30" fillId="0" borderId="16" xfId="104" applyFont="1" applyBorder="1" applyAlignment="1">
      <alignment horizontal="center" vertical="center" wrapText="1"/>
      <protection/>
    </xf>
    <xf numFmtId="0" fontId="34" fillId="0" borderId="19" xfId="104" applyFont="1" applyBorder="1" applyAlignment="1">
      <alignment horizontal="left" vertical="center" wrapText="1"/>
      <protection/>
    </xf>
    <xf numFmtId="0" fontId="34" fillId="0" borderId="20" xfId="104" applyFont="1" applyBorder="1" applyAlignment="1">
      <alignment horizontal="left" vertical="center" wrapText="1"/>
      <protection/>
    </xf>
    <xf numFmtId="0" fontId="30" fillId="0" borderId="19" xfId="104" applyFont="1" applyBorder="1" applyAlignment="1">
      <alignment horizontal="center" vertical="center" wrapText="1"/>
      <protection/>
    </xf>
    <xf numFmtId="0" fontId="30" fillId="0" borderId="23" xfId="104" applyFont="1" applyBorder="1" applyAlignment="1">
      <alignment horizontal="center" vertical="center" wrapText="1"/>
      <protection/>
    </xf>
    <xf numFmtId="0" fontId="30" fillId="0" borderId="20" xfId="104" applyFont="1" applyBorder="1" applyAlignment="1">
      <alignment horizontal="center" vertical="center" wrapText="1"/>
      <protection/>
    </xf>
    <xf numFmtId="198" fontId="34" fillId="0" borderId="19" xfId="104" applyNumberFormat="1" applyFont="1" applyBorder="1" applyAlignment="1">
      <alignment horizontal="center" vertical="center"/>
      <protection/>
    </xf>
    <xf numFmtId="198" fontId="34" fillId="0" borderId="23" xfId="104" applyNumberFormat="1" applyFont="1" applyBorder="1" applyAlignment="1">
      <alignment horizontal="center" vertical="center"/>
      <protection/>
    </xf>
    <xf numFmtId="198" fontId="34" fillId="0" borderId="20" xfId="104" applyNumberFormat="1" applyFont="1" applyBorder="1" applyAlignment="1">
      <alignment horizontal="center" vertical="center"/>
      <protection/>
    </xf>
    <xf numFmtId="0" fontId="34" fillId="0" borderId="19" xfId="104" applyFont="1" applyBorder="1" applyAlignment="1">
      <alignment horizontal="left" vertical="top" wrapText="1"/>
      <protection/>
    </xf>
    <xf numFmtId="0" fontId="34" fillId="0" borderId="20" xfId="104" applyFont="1" applyBorder="1" applyAlignment="1">
      <alignment horizontal="left" vertical="top" wrapText="1"/>
      <protection/>
    </xf>
    <xf numFmtId="199" fontId="34" fillId="53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 vertical="top" wrapText="1"/>
    </xf>
    <xf numFmtId="0" fontId="39" fillId="0" borderId="0" xfId="104" applyFont="1" applyAlignment="1">
      <alignment horizontal="center"/>
      <protection/>
    </xf>
    <xf numFmtId="0" fontId="63" fillId="0" borderId="0" xfId="110" applyNumberFormat="1" applyFont="1" applyFill="1" applyBorder="1" applyAlignment="1" applyProtection="1">
      <alignment horizontal="left" vertical="top" wrapText="1"/>
      <protection/>
    </xf>
    <xf numFmtId="0" fontId="29" fillId="0" borderId="0" xfId="104" applyFont="1" applyAlignment="1">
      <alignment horizontal="center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 3" xfId="106"/>
    <cellStyle name="Обычный 4" xfId="107"/>
    <cellStyle name="Обычный_ Додаток 4" xfId="108"/>
    <cellStyle name="Обычный_Додаток 6" xfId="109"/>
    <cellStyle name="Обычный_Додаток 6 2" xfId="110"/>
    <cellStyle name="Обычный_Змін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Финансовый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161925</xdr:rowOff>
    </xdr:from>
    <xdr:to>
      <xdr:col>3</xdr:col>
      <xdr:colOff>228600</xdr:colOff>
      <xdr:row>87</xdr:row>
      <xdr:rowOff>161925</xdr:rowOff>
    </xdr:to>
    <xdr:sp>
      <xdr:nvSpPr>
        <xdr:cNvPr id="1" name="Line 2"/>
        <xdr:cNvSpPr>
          <a:spLocks/>
        </xdr:cNvSpPr>
      </xdr:nvSpPr>
      <xdr:spPr>
        <a:xfrm>
          <a:off x="2619375" y="780097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9"/>
  <sheetViews>
    <sheetView showGridLines="0" showZeros="0" tabSelected="1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33203125" style="3" customWidth="1"/>
  </cols>
  <sheetData>
    <row r="1" spans="3:13" ht="64.5" customHeight="1">
      <c r="C1" s="2"/>
      <c r="D1" s="274" t="s">
        <v>300</v>
      </c>
      <c r="E1" s="275"/>
      <c r="F1" s="275"/>
      <c r="M1" s="1"/>
    </row>
    <row r="2" spans="3:13" ht="4.5" customHeight="1">
      <c r="C2" s="2"/>
      <c r="D2" s="16"/>
      <c r="E2" s="4"/>
      <c r="F2" s="4"/>
      <c r="M2" s="1"/>
    </row>
    <row r="3" spans="3:13" ht="44.25" customHeight="1">
      <c r="C3" s="2"/>
      <c r="D3" s="280" t="s">
        <v>351</v>
      </c>
      <c r="E3" s="281"/>
      <c r="F3" s="281"/>
      <c r="M3" s="1"/>
    </row>
    <row r="4" spans="3:13" ht="12.75">
      <c r="C4" s="2"/>
      <c r="D4" s="16"/>
      <c r="E4" s="4"/>
      <c r="F4" s="4"/>
      <c r="M4" s="1"/>
    </row>
    <row r="5" spans="1:6" ht="15" customHeight="1">
      <c r="A5" s="276" t="s">
        <v>295</v>
      </c>
      <c r="B5" s="276"/>
      <c r="C5" s="276"/>
      <c r="D5" s="276"/>
      <c r="E5" s="276"/>
      <c r="F5" s="276"/>
    </row>
    <row r="6" spans="1:5" ht="12.75" customHeight="1">
      <c r="A6" s="5">
        <v>1252300000</v>
      </c>
      <c r="B6" s="17"/>
      <c r="C6" s="18"/>
      <c r="D6" s="18"/>
      <c r="E6" s="18"/>
    </row>
    <row r="7" spans="1:6" ht="18" customHeight="1">
      <c r="A7" s="42" t="s">
        <v>82</v>
      </c>
      <c r="B7" s="19"/>
      <c r="C7" s="20"/>
      <c r="D7" s="20"/>
      <c r="E7" s="20"/>
      <c r="F7" s="21" t="s">
        <v>28</v>
      </c>
    </row>
    <row r="8" spans="1:6" ht="17.25" customHeight="1">
      <c r="A8" s="271" t="s">
        <v>0</v>
      </c>
      <c r="B8" s="271" t="s">
        <v>81</v>
      </c>
      <c r="C8" s="271" t="s">
        <v>68</v>
      </c>
      <c r="D8" s="271" t="s">
        <v>2</v>
      </c>
      <c r="E8" s="271" t="s">
        <v>3</v>
      </c>
      <c r="F8" s="271"/>
    </row>
    <row r="9" spans="1:6" ht="60" customHeight="1">
      <c r="A9" s="271"/>
      <c r="B9" s="271"/>
      <c r="C9" s="271"/>
      <c r="D9" s="271"/>
      <c r="E9" s="43" t="s">
        <v>69</v>
      </c>
      <c r="F9" s="43" t="s">
        <v>73</v>
      </c>
    </row>
    <row r="10" spans="1:6" ht="15" customHeight="1">
      <c r="A10" s="44">
        <v>1</v>
      </c>
      <c r="B10" s="44">
        <v>2</v>
      </c>
      <c r="C10" s="44">
        <v>3</v>
      </c>
      <c r="D10" s="44">
        <v>4</v>
      </c>
      <c r="E10" s="43">
        <v>5</v>
      </c>
      <c r="F10" s="43">
        <v>6</v>
      </c>
    </row>
    <row r="11" spans="1:253" s="8" customFormat="1" ht="15">
      <c r="A11" s="45">
        <v>10000000</v>
      </c>
      <c r="B11" s="46" t="s">
        <v>1</v>
      </c>
      <c r="C11" s="47">
        <f aca="true" t="shared" si="0" ref="C11:C113">D11+E11</f>
        <v>18840</v>
      </c>
      <c r="D11" s="48">
        <f>D12+D21+D27+D33+D49</f>
        <v>18840</v>
      </c>
      <c r="E11" s="48">
        <f>E49</f>
        <v>0</v>
      </c>
      <c r="F11" s="48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23" customFormat="1" ht="30">
      <c r="A12" s="45">
        <v>11000000</v>
      </c>
      <c r="B12" s="49" t="s">
        <v>11</v>
      </c>
      <c r="C12" s="47">
        <f t="shared" si="0"/>
        <v>18000</v>
      </c>
      <c r="D12" s="47">
        <f>D13+D19</f>
        <v>18000</v>
      </c>
      <c r="E12" s="47">
        <f>E13+E19</f>
        <v>0</v>
      </c>
      <c r="F12" s="47">
        <f>F13+F19</f>
        <v>0</v>
      </c>
      <c r="G12" s="22"/>
      <c r="H12" s="22"/>
      <c r="I12" s="22"/>
      <c r="J12" s="22"/>
      <c r="K12" s="22"/>
      <c r="L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6" s="7" customFormat="1" ht="14.25">
      <c r="A13" s="50">
        <v>11010000</v>
      </c>
      <c r="B13" s="51" t="s">
        <v>12</v>
      </c>
      <c r="C13" s="52">
        <f t="shared" si="0"/>
        <v>18000</v>
      </c>
      <c r="D13" s="52">
        <f>SUM(D14:D17)</f>
        <v>18000</v>
      </c>
      <c r="E13" s="52"/>
      <c r="F13" s="52"/>
    </row>
    <row r="14" spans="1:6" s="22" customFormat="1" ht="42.75">
      <c r="A14" s="50">
        <v>11010100</v>
      </c>
      <c r="B14" s="53" t="s">
        <v>13</v>
      </c>
      <c r="C14" s="52">
        <f t="shared" si="0"/>
        <v>18000</v>
      </c>
      <c r="D14" s="52">
        <v>18000</v>
      </c>
      <c r="E14" s="52"/>
      <c r="F14" s="52"/>
    </row>
    <row r="15" spans="1:253" s="23" customFormat="1" ht="51" customHeight="1" hidden="1">
      <c r="A15" s="50">
        <v>11010200</v>
      </c>
      <c r="B15" s="53" t="s">
        <v>14</v>
      </c>
      <c r="C15" s="52">
        <f t="shared" si="0"/>
        <v>0</v>
      </c>
      <c r="D15" s="54"/>
      <c r="E15" s="54"/>
      <c r="F15" s="54"/>
      <c r="G15" s="22"/>
      <c r="H15" s="22"/>
      <c r="I15" s="22"/>
      <c r="J15" s="22"/>
      <c r="K15" s="22"/>
      <c r="L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3" customFormat="1" ht="25.5" customHeight="1" hidden="1">
      <c r="A16" s="55">
        <v>11010400</v>
      </c>
      <c r="B16" s="56" t="s">
        <v>15</v>
      </c>
      <c r="C16" s="52">
        <f t="shared" si="0"/>
        <v>0</v>
      </c>
      <c r="D16" s="54"/>
      <c r="E16" s="54"/>
      <c r="F16" s="54"/>
      <c r="G16" s="22"/>
      <c r="H16" s="22"/>
      <c r="I16" s="22"/>
      <c r="J16" s="22"/>
      <c r="K16" s="22"/>
      <c r="L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3" customFormat="1" ht="25.5" customHeight="1" hidden="1">
      <c r="A17" s="57">
        <v>11010500</v>
      </c>
      <c r="B17" s="53" t="s">
        <v>16</v>
      </c>
      <c r="C17" s="52">
        <f t="shared" si="0"/>
        <v>0</v>
      </c>
      <c r="D17" s="54"/>
      <c r="E17" s="54"/>
      <c r="F17" s="54"/>
      <c r="G17" s="22"/>
      <c r="H17" s="22"/>
      <c r="I17" s="22"/>
      <c r="J17" s="22"/>
      <c r="K17" s="22"/>
      <c r="L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3" customFormat="1" ht="38.25" customHeight="1" hidden="1">
      <c r="A18" s="57">
        <v>11010900</v>
      </c>
      <c r="B18" s="58" t="s">
        <v>63</v>
      </c>
      <c r="C18" s="52">
        <f t="shared" si="0"/>
        <v>0</v>
      </c>
      <c r="D18" s="54"/>
      <c r="E18" s="54"/>
      <c r="F18" s="54"/>
      <c r="G18" s="22"/>
      <c r="H18" s="22"/>
      <c r="I18" s="22"/>
      <c r="J18" s="22"/>
      <c r="K18" s="22"/>
      <c r="L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23" customFormat="1" ht="12.75" customHeight="1" hidden="1">
      <c r="A19" s="59">
        <v>11020000</v>
      </c>
      <c r="B19" s="60" t="s">
        <v>90</v>
      </c>
      <c r="C19" s="47">
        <f t="shared" si="0"/>
        <v>0</v>
      </c>
      <c r="D19" s="48">
        <f>D20</f>
        <v>0</v>
      </c>
      <c r="E19" s="54"/>
      <c r="F19" s="54"/>
      <c r="G19" s="22"/>
      <c r="H19" s="22"/>
      <c r="I19" s="22"/>
      <c r="J19" s="22"/>
      <c r="K19" s="22"/>
      <c r="L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23" customFormat="1" ht="25.5" customHeight="1" hidden="1">
      <c r="A20" s="61">
        <v>11020200</v>
      </c>
      <c r="B20" s="62" t="s">
        <v>91</v>
      </c>
      <c r="C20" s="52">
        <f t="shared" si="0"/>
        <v>0</v>
      </c>
      <c r="D20" s="63"/>
      <c r="E20" s="54"/>
      <c r="F20" s="54"/>
      <c r="G20" s="22"/>
      <c r="H20" s="22"/>
      <c r="I20" s="22"/>
      <c r="J20" s="22"/>
      <c r="K20" s="22"/>
      <c r="L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3" customFormat="1" ht="25.5" customHeight="1" hidden="1">
      <c r="A21" s="64">
        <v>13000000</v>
      </c>
      <c r="B21" s="65" t="s">
        <v>64</v>
      </c>
      <c r="C21" s="47">
        <f t="shared" si="0"/>
        <v>0</v>
      </c>
      <c r="D21" s="47">
        <f>D22+D24+D26</f>
        <v>0</v>
      </c>
      <c r="E21" s="54"/>
      <c r="F21" s="54"/>
      <c r="G21" s="22"/>
      <c r="H21" s="22"/>
      <c r="I21" s="22"/>
      <c r="J21" s="22"/>
      <c r="K21" s="22"/>
      <c r="L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3" customFormat="1" ht="12.75" customHeight="1" hidden="1">
      <c r="A22" s="66">
        <v>13010000</v>
      </c>
      <c r="B22" s="67" t="s">
        <v>77</v>
      </c>
      <c r="C22" s="52">
        <f>C23</f>
        <v>0</v>
      </c>
      <c r="D22" s="52">
        <f>D23</f>
        <v>0</v>
      </c>
      <c r="E22" s="54"/>
      <c r="F22" s="54"/>
      <c r="G22" s="22"/>
      <c r="H22" s="22"/>
      <c r="I22" s="22"/>
      <c r="J22" s="22"/>
      <c r="K22" s="22"/>
      <c r="L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3" customFormat="1" ht="38.25" customHeight="1" hidden="1">
      <c r="A23" s="66">
        <v>13010200</v>
      </c>
      <c r="B23" s="62" t="s">
        <v>92</v>
      </c>
      <c r="C23" s="52">
        <f t="shared" si="0"/>
        <v>0</v>
      </c>
      <c r="D23" s="52"/>
      <c r="E23" s="54"/>
      <c r="F23" s="54"/>
      <c r="G23" s="22"/>
      <c r="H23" s="22"/>
      <c r="I23" s="22"/>
      <c r="J23" s="22"/>
      <c r="K23" s="22"/>
      <c r="L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3" customFormat="1" ht="12.75" customHeight="1" hidden="1">
      <c r="A24" s="68">
        <v>13030000</v>
      </c>
      <c r="B24" s="69" t="s">
        <v>169</v>
      </c>
      <c r="C24" s="52">
        <f t="shared" si="0"/>
        <v>0</v>
      </c>
      <c r="D24" s="52">
        <f>D25</f>
        <v>0</v>
      </c>
      <c r="E24" s="54"/>
      <c r="F24" s="54"/>
      <c r="G24" s="22"/>
      <c r="H24" s="22"/>
      <c r="I24" s="22"/>
      <c r="J24" s="22"/>
      <c r="K24" s="22"/>
      <c r="L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3" customFormat="1" ht="25.5" customHeight="1" hidden="1">
      <c r="A25" s="61">
        <v>13030100</v>
      </c>
      <c r="B25" s="62" t="s">
        <v>170</v>
      </c>
      <c r="C25" s="52">
        <f t="shared" si="0"/>
        <v>0</v>
      </c>
      <c r="D25" s="52"/>
      <c r="E25" s="54"/>
      <c r="F25" s="54"/>
      <c r="G25" s="22"/>
      <c r="H25" s="22"/>
      <c r="I25" s="22"/>
      <c r="J25" s="22"/>
      <c r="K25" s="22"/>
      <c r="L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3" customFormat="1" ht="25.5" customHeight="1" hidden="1">
      <c r="A26" s="61">
        <v>13040100</v>
      </c>
      <c r="B26" s="62" t="s">
        <v>229</v>
      </c>
      <c r="C26" s="52">
        <f t="shared" si="0"/>
        <v>0</v>
      </c>
      <c r="D26" s="52"/>
      <c r="E26" s="54"/>
      <c r="F26" s="54"/>
      <c r="G26" s="22"/>
      <c r="H26" s="22"/>
      <c r="I26" s="22"/>
      <c r="J26" s="22"/>
      <c r="K26" s="22"/>
      <c r="L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3" customFormat="1" ht="12.75" customHeight="1" hidden="1">
      <c r="A27" s="59">
        <v>14000000</v>
      </c>
      <c r="B27" s="60" t="s">
        <v>93</v>
      </c>
      <c r="C27" s="47">
        <f t="shared" si="0"/>
        <v>0</v>
      </c>
      <c r="D27" s="47">
        <f>D28+D30+D32</f>
        <v>0</v>
      </c>
      <c r="E27" s="54"/>
      <c r="F27" s="54"/>
      <c r="G27" s="22"/>
      <c r="H27" s="22"/>
      <c r="I27" s="22"/>
      <c r="J27" s="22"/>
      <c r="K27" s="22"/>
      <c r="L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3" customFormat="1" ht="25.5" customHeight="1" hidden="1">
      <c r="A28" s="61">
        <v>14020000</v>
      </c>
      <c r="B28" s="62" t="s">
        <v>94</v>
      </c>
      <c r="C28" s="52">
        <f t="shared" si="0"/>
        <v>0</v>
      </c>
      <c r="D28" s="52">
        <f>D29</f>
        <v>0</v>
      </c>
      <c r="E28" s="54"/>
      <c r="F28" s="54"/>
      <c r="G28" s="22"/>
      <c r="H28" s="22"/>
      <c r="I28" s="22"/>
      <c r="J28" s="22"/>
      <c r="K28" s="22"/>
      <c r="L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3" customFormat="1" ht="12.75" customHeight="1" hidden="1">
      <c r="A29" s="61">
        <v>14021900</v>
      </c>
      <c r="B29" s="70" t="s">
        <v>95</v>
      </c>
      <c r="C29" s="52">
        <f t="shared" si="0"/>
        <v>0</v>
      </c>
      <c r="D29" s="52"/>
      <c r="E29" s="54"/>
      <c r="F29" s="54"/>
      <c r="G29" s="22"/>
      <c r="H29" s="22"/>
      <c r="I29" s="22"/>
      <c r="J29" s="22"/>
      <c r="K29" s="22"/>
      <c r="L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3" customFormat="1" ht="25.5" customHeight="1" hidden="1">
      <c r="A30" s="61">
        <v>14030000</v>
      </c>
      <c r="B30" s="62" t="s">
        <v>96</v>
      </c>
      <c r="C30" s="52">
        <f t="shared" si="0"/>
        <v>0</v>
      </c>
      <c r="D30" s="52">
        <f>D31</f>
        <v>0</v>
      </c>
      <c r="E30" s="54"/>
      <c r="F30" s="54"/>
      <c r="G30" s="22"/>
      <c r="H30" s="22"/>
      <c r="I30" s="22"/>
      <c r="J30" s="22"/>
      <c r="K30" s="22"/>
      <c r="L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3" customFormat="1" ht="12.75" customHeight="1" hidden="1">
      <c r="A31" s="61">
        <v>14031900</v>
      </c>
      <c r="B31" s="70" t="s">
        <v>95</v>
      </c>
      <c r="C31" s="52">
        <f t="shared" si="0"/>
        <v>0</v>
      </c>
      <c r="D31" s="52"/>
      <c r="E31" s="54"/>
      <c r="F31" s="54"/>
      <c r="G31" s="22"/>
      <c r="H31" s="22"/>
      <c r="I31" s="22"/>
      <c r="J31" s="22"/>
      <c r="K31" s="22"/>
      <c r="L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3" customFormat="1" ht="25.5" customHeight="1" hidden="1">
      <c r="A32" s="61">
        <v>14040000</v>
      </c>
      <c r="B32" s="62" t="s">
        <v>97</v>
      </c>
      <c r="C32" s="52">
        <f t="shared" si="0"/>
        <v>0</v>
      </c>
      <c r="D32" s="52"/>
      <c r="E32" s="54"/>
      <c r="F32" s="54"/>
      <c r="G32" s="22"/>
      <c r="H32" s="22"/>
      <c r="I32" s="22"/>
      <c r="J32" s="22"/>
      <c r="K32" s="22"/>
      <c r="L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23" customFormat="1" ht="30">
      <c r="A33" s="59">
        <v>18000000</v>
      </c>
      <c r="B33" s="49" t="s">
        <v>171</v>
      </c>
      <c r="C33" s="47">
        <f t="shared" si="0"/>
        <v>840</v>
      </c>
      <c r="D33" s="47">
        <f>D34+D43+D45</f>
        <v>840</v>
      </c>
      <c r="E33" s="54"/>
      <c r="F33" s="54"/>
      <c r="G33" s="22"/>
      <c r="H33" s="22"/>
      <c r="I33" s="22"/>
      <c r="J33" s="22"/>
      <c r="K33" s="22"/>
      <c r="L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3" customFormat="1" ht="12.75" customHeight="1" hidden="1">
      <c r="A34" s="61">
        <v>18010000</v>
      </c>
      <c r="B34" s="70" t="s">
        <v>98</v>
      </c>
      <c r="C34" s="52">
        <f t="shared" si="0"/>
        <v>0</v>
      </c>
      <c r="D34" s="52">
        <f>SUM(D35:D44)</f>
        <v>0</v>
      </c>
      <c r="E34" s="54"/>
      <c r="F34" s="54"/>
      <c r="G34" s="22"/>
      <c r="H34" s="22"/>
      <c r="I34" s="22"/>
      <c r="J34" s="22"/>
      <c r="K34" s="22"/>
      <c r="L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3" customFormat="1" ht="38.25" customHeight="1" hidden="1">
      <c r="A35" s="61">
        <v>18010100</v>
      </c>
      <c r="B35" s="62" t="s">
        <v>99</v>
      </c>
      <c r="C35" s="52">
        <f t="shared" si="0"/>
        <v>0</v>
      </c>
      <c r="D35" s="52"/>
      <c r="E35" s="54"/>
      <c r="F35" s="54"/>
      <c r="G35" s="22"/>
      <c r="H35" s="22"/>
      <c r="I35" s="22"/>
      <c r="J35" s="22"/>
      <c r="K35" s="22"/>
      <c r="L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3" customFormat="1" ht="38.25" customHeight="1" hidden="1">
      <c r="A36" s="61">
        <v>18010200</v>
      </c>
      <c r="B36" s="62" t="s">
        <v>100</v>
      </c>
      <c r="C36" s="52">
        <f t="shared" si="0"/>
        <v>0</v>
      </c>
      <c r="D36" s="52"/>
      <c r="E36" s="54"/>
      <c r="F36" s="54"/>
      <c r="G36" s="22"/>
      <c r="H36" s="22"/>
      <c r="I36" s="22"/>
      <c r="J36" s="22"/>
      <c r="K36" s="22"/>
      <c r="L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3" customFormat="1" ht="38.25" customHeight="1" hidden="1">
      <c r="A37" s="61">
        <v>18010300</v>
      </c>
      <c r="B37" s="62" t="s">
        <v>101</v>
      </c>
      <c r="C37" s="52">
        <f t="shared" si="0"/>
        <v>0</v>
      </c>
      <c r="D37" s="52"/>
      <c r="E37" s="54"/>
      <c r="F37" s="54"/>
      <c r="G37" s="22"/>
      <c r="H37" s="22"/>
      <c r="I37" s="22"/>
      <c r="J37" s="22"/>
      <c r="K37" s="22"/>
      <c r="L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3" customFormat="1" ht="38.25" customHeight="1" hidden="1">
      <c r="A38" s="61">
        <v>18010400</v>
      </c>
      <c r="B38" s="62" t="s">
        <v>102</v>
      </c>
      <c r="C38" s="52">
        <f t="shared" si="0"/>
        <v>0</v>
      </c>
      <c r="D38" s="52"/>
      <c r="E38" s="54"/>
      <c r="F38" s="54"/>
      <c r="G38" s="22"/>
      <c r="H38" s="22"/>
      <c r="I38" s="22"/>
      <c r="J38" s="22"/>
      <c r="K38" s="22"/>
      <c r="L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3" customFormat="1" ht="12.75" customHeight="1" hidden="1">
      <c r="A39" s="61">
        <v>18010500</v>
      </c>
      <c r="B39" s="70" t="s">
        <v>103</v>
      </c>
      <c r="C39" s="52">
        <f t="shared" si="0"/>
        <v>0</v>
      </c>
      <c r="D39" s="52"/>
      <c r="E39" s="54"/>
      <c r="F39" s="54"/>
      <c r="G39" s="22"/>
      <c r="H39" s="22"/>
      <c r="I39" s="22"/>
      <c r="J39" s="22"/>
      <c r="K39" s="22"/>
      <c r="L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3" customFormat="1" ht="12.75" customHeight="1" hidden="1">
      <c r="A40" s="61">
        <v>18010600</v>
      </c>
      <c r="B40" s="70" t="s">
        <v>104</v>
      </c>
      <c r="C40" s="52">
        <f t="shared" si="0"/>
        <v>0</v>
      </c>
      <c r="D40" s="52"/>
      <c r="E40" s="54"/>
      <c r="F40" s="54"/>
      <c r="G40" s="22"/>
      <c r="H40" s="22"/>
      <c r="I40" s="22"/>
      <c r="J40" s="22"/>
      <c r="K40" s="22"/>
      <c r="L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3" customFormat="1" ht="12.75" customHeight="1" hidden="1">
      <c r="A41" s="61">
        <v>18010700</v>
      </c>
      <c r="B41" s="70" t="s">
        <v>105</v>
      </c>
      <c r="C41" s="52">
        <f t="shared" si="0"/>
        <v>0</v>
      </c>
      <c r="D41" s="52"/>
      <c r="E41" s="54"/>
      <c r="F41" s="54"/>
      <c r="G41" s="22"/>
      <c r="H41" s="22"/>
      <c r="I41" s="22"/>
      <c r="J41" s="22"/>
      <c r="K41" s="22"/>
      <c r="L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3" customFormat="1" ht="12.75" customHeight="1" hidden="1">
      <c r="A42" s="61">
        <v>18010900</v>
      </c>
      <c r="B42" s="70" t="s">
        <v>106</v>
      </c>
      <c r="C42" s="52">
        <f t="shared" si="0"/>
        <v>0</v>
      </c>
      <c r="D42" s="52"/>
      <c r="E42" s="54"/>
      <c r="F42" s="54"/>
      <c r="G42" s="22"/>
      <c r="H42" s="22"/>
      <c r="I42" s="22"/>
      <c r="J42" s="22"/>
      <c r="K42" s="22"/>
      <c r="L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3" customFormat="1" ht="12.75" customHeight="1" hidden="1">
      <c r="A43" s="61">
        <v>18030000</v>
      </c>
      <c r="B43" s="70" t="s">
        <v>107</v>
      </c>
      <c r="C43" s="52">
        <f t="shared" si="0"/>
        <v>0</v>
      </c>
      <c r="D43" s="52">
        <f>D44</f>
        <v>0</v>
      </c>
      <c r="E43" s="54"/>
      <c r="F43" s="54"/>
      <c r="G43" s="22"/>
      <c r="H43" s="22"/>
      <c r="I43" s="22"/>
      <c r="J43" s="22"/>
      <c r="K43" s="22"/>
      <c r="L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3" customFormat="1" ht="12.75" customHeight="1" hidden="1">
      <c r="A44" s="61">
        <v>18030100</v>
      </c>
      <c r="B44" s="70" t="s">
        <v>108</v>
      </c>
      <c r="C44" s="52">
        <f t="shared" si="0"/>
        <v>0</v>
      </c>
      <c r="D44" s="52"/>
      <c r="E44" s="54"/>
      <c r="F44" s="54"/>
      <c r="G44" s="22"/>
      <c r="H44" s="22"/>
      <c r="I44" s="22"/>
      <c r="J44" s="22"/>
      <c r="K44" s="22"/>
      <c r="L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3" customFormat="1" ht="14.25">
      <c r="A45" s="61">
        <v>18050000</v>
      </c>
      <c r="B45" s="70" t="s">
        <v>109</v>
      </c>
      <c r="C45" s="52">
        <f t="shared" si="0"/>
        <v>840</v>
      </c>
      <c r="D45" s="52">
        <f>D46+D47+D48</f>
        <v>840</v>
      </c>
      <c r="E45" s="54"/>
      <c r="F45" s="54"/>
      <c r="G45" s="22"/>
      <c r="H45" s="22"/>
      <c r="I45" s="22"/>
      <c r="J45" s="22"/>
      <c r="K45" s="22"/>
      <c r="L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3" customFormat="1" ht="12.75" customHeight="1" hidden="1">
      <c r="A46" s="61">
        <v>18050300</v>
      </c>
      <c r="B46" s="70" t="s">
        <v>110</v>
      </c>
      <c r="C46" s="52">
        <f t="shared" si="0"/>
        <v>0</v>
      </c>
      <c r="D46" s="52"/>
      <c r="E46" s="54"/>
      <c r="F46" s="54"/>
      <c r="G46" s="22"/>
      <c r="H46" s="22"/>
      <c r="I46" s="22"/>
      <c r="J46" s="22"/>
      <c r="K46" s="22"/>
      <c r="L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3" customFormat="1" ht="14.25">
      <c r="A47" s="61">
        <v>18050400</v>
      </c>
      <c r="B47" s="70" t="s">
        <v>111</v>
      </c>
      <c r="C47" s="52">
        <f t="shared" si="0"/>
        <v>840</v>
      </c>
      <c r="D47" s="52">
        <v>840</v>
      </c>
      <c r="E47" s="54"/>
      <c r="F47" s="54"/>
      <c r="G47" s="22"/>
      <c r="H47" s="22"/>
      <c r="I47" s="22"/>
      <c r="J47" s="22"/>
      <c r="K47" s="22"/>
      <c r="L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3" customFormat="1" ht="38.25" customHeight="1" hidden="1">
      <c r="A48" s="61">
        <v>18050500</v>
      </c>
      <c r="B48" s="62" t="s">
        <v>294</v>
      </c>
      <c r="C48" s="52">
        <f t="shared" si="0"/>
        <v>0</v>
      </c>
      <c r="D48" s="52"/>
      <c r="E48" s="54"/>
      <c r="F48" s="54"/>
      <c r="G48" s="22"/>
      <c r="H48" s="22"/>
      <c r="I48" s="22"/>
      <c r="J48" s="22"/>
      <c r="K48" s="22"/>
      <c r="L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3" customFormat="1" ht="12.75" customHeight="1" hidden="1">
      <c r="A49" s="59">
        <v>19010000</v>
      </c>
      <c r="B49" s="49" t="s">
        <v>167</v>
      </c>
      <c r="C49" s="47">
        <f>C50+C52+C51</f>
        <v>0</v>
      </c>
      <c r="D49" s="47"/>
      <c r="E49" s="47">
        <f>E50+E52+E51</f>
        <v>0</v>
      </c>
      <c r="F49" s="47">
        <f>F50+F52</f>
        <v>0</v>
      </c>
      <c r="G49" s="22"/>
      <c r="H49" s="22"/>
      <c r="I49" s="22"/>
      <c r="J49" s="22"/>
      <c r="K49" s="22"/>
      <c r="L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3" customFormat="1" ht="51" customHeight="1" hidden="1">
      <c r="A50" s="61">
        <v>19010100</v>
      </c>
      <c r="B50" s="71" t="s">
        <v>172</v>
      </c>
      <c r="C50" s="52">
        <f t="shared" si="0"/>
        <v>0</v>
      </c>
      <c r="D50" s="52"/>
      <c r="E50" s="54"/>
      <c r="F50" s="54"/>
      <c r="G50" s="22"/>
      <c r="H50" s="22"/>
      <c r="I50" s="22"/>
      <c r="J50" s="22"/>
      <c r="K50" s="22"/>
      <c r="L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3" customFormat="1" ht="25.5" customHeight="1" hidden="1">
      <c r="A51" s="61">
        <v>19010200</v>
      </c>
      <c r="B51" s="71" t="s">
        <v>216</v>
      </c>
      <c r="C51" s="52">
        <f t="shared" si="0"/>
        <v>0</v>
      </c>
      <c r="D51" s="52"/>
      <c r="E51" s="54"/>
      <c r="F51" s="54"/>
      <c r="G51" s="22"/>
      <c r="H51" s="22"/>
      <c r="I51" s="22"/>
      <c r="J51" s="22"/>
      <c r="K51" s="22"/>
      <c r="L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3" customFormat="1" ht="38.25" customHeight="1" hidden="1">
      <c r="A52" s="61">
        <v>19010300</v>
      </c>
      <c r="B52" s="71" t="s">
        <v>168</v>
      </c>
      <c r="C52" s="52">
        <f t="shared" si="0"/>
        <v>0</v>
      </c>
      <c r="D52" s="52"/>
      <c r="E52" s="54"/>
      <c r="F52" s="54"/>
      <c r="G52" s="22"/>
      <c r="H52" s="22"/>
      <c r="I52" s="22"/>
      <c r="J52" s="22"/>
      <c r="K52" s="22"/>
      <c r="L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3" customFormat="1" ht="12.75" customHeight="1" hidden="1">
      <c r="A53" s="59">
        <v>20000000</v>
      </c>
      <c r="B53" s="60" t="s">
        <v>112</v>
      </c>
      <c r="C53" s="47">
        <f t="shared" si="0"/>
        <v>0</v>
      </c>
      <c r="D53" s="47">
        <f>D54+D60+D69</f>
        <v>0</v>
      </c>
      <c r="E53" s="47">
        <f>E74</f>
        <v>0</v>
      </c>
      <c r="F53" s="47">
        <f>F54+F60+F69</f>
        <v>0</v>
      </c>
      <c r="G53" s="22"/>
      <c r="H53" s="22"/>
      <c r="I53" s="22"/>
      <c r="J53" s="22"/>
      <c r="K53" s="22"/>
      <c r="L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3" customFormat="1" ht="12.75" customHeight="1" hidden="1">
      <c r="A54" s="61">
        <v>21000000</v>
      </c>
      <c r="B54" s="70" t="s">
        <v>113</v>
      </c>
      <c r="C54" s="52">
        <f t="shared" si="0"/>
        <v>0</v>
      </c>
      <c r="D54" s="52">
        <f>D57+D55</f>
        <v>0</v>
      </c>
      <c r="E54" s="54"/>
      <c r="F54" s="54"/>
      <c r="G54" s="22"/>
      <c r="H54" s="22"/>
      <c r="I54" s="22"/>
      <c r="J54" s="22"/>
      <c r="K54" s="22"/>
      <c r="L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3" customFormat="1" ht="63.75" customHeight="1" hidden="1">
      <c r="A55" s="61">
        <v>21010000</v>
      </c>
      <c r="B55" s="72" t="s">
        <v>185</v>
      </c>
      <c r="C55" s="52">
        <f t="shared" si="0"/>
        <v>0</v>
      </c>
      <c r="D55" s="52">
        <f>D56</f>
        <v>0</v>
      </c>
      <c r="E55" s="54"/>
      <c r="F55" s="54"/>
      <c r="G55" s="22"/>
      <c r="H55" s="22"/>
      <c r="I55" s="22"/>
      <c r="J55" s="22"/>
      <c r="K55" s="22"/>
      <c r="L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3" customFormat="1" ht="25.5" customHeight="1" hidden="1">
      <c r="A56" s="61">
        <v>21010300</v>
      </c>
      <c r="B56" s="62" t="s">
        <v>184</v>
      </c>
      <c r="C56" s="52">
        <f t="shared" si="0"/>
        <v>0</v>
      </c>
      <c r="D56" s="52"/>
      <c r="E56" s="54"/>
      <c r="F56" s="54"/>
      <c r="G56" s="22"/>
      <c r="H56" s="22"/>
      <c r="I56" s="22"/>
      <c r="J56" s="22"/>
      <c r="K56" s="22"/>
      <c r="L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3" customFormat="1" ht="12.75" customHeight="1" hidden="1">
      <c r="A57" s="61">
        <v>21080000</v>
      </c>
      <c r="B57" s="70" t="s">
        <v>114</v>
      </c>
      <c r="C57" s="52">
        <f t="shared" si="0"/>
        <v>0</v>
      </c>
      <c r="D57" s="52">
        <f>D58+D59</f>
        <v>0</v>
      </c>
      <c r="E57" s="54"/>
      <c r="F57" s="54"/>
      <c r="G57" s="22"/>
      <c r="H57" s="22"/>
      <c r="I57" s="22"/>
      <c r="J57" s="22"/>
      <c r="K57" s="22"/>
      <c r="L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3" customFormat="1" ht="12.75" customHeight="1" hidden="1">
      <c r="A58" s="61">
        <v>21081100</v>
      </c>
      <c r="B58" s="70" t="s">
        <v>115</v>
      </c>
      <c r="C58" s="52">
        <f t="shared" si="0"/>
        <v>0</v>
      </c>
      <c r="D58" s="52"/>
      <c r="E58" s="54"/>
      <c r="F58" s="54"/>
      <c r="G58" s="22"/>
      <c r="H58" s="22"/>
      <c r="I58" s="22"/>
      <c r="J58" s="22"/>
      <c r="K58" s="22"/>
      <c r="L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23" customFormat="1" ht="51" customHeight="1" hidden="1">
      <c r="A59" s="61">
        <v>21081500</v>
      </c>
      <c r="B59" s="56" t="s">
        <v>293</v>
      </c>
      <c r="C59" s="52">
        <f t="shared" si="0"/>
        <v>0</v>
      </c>
      <c r="D59" s="52"/>
      <c r="E59" s="54"/>
      <c r="F59" s="54"/>
      <c r="G59" s="22"/>
      <c r="H59" s="22"/>
      <c r="I59" s="22"/>
      <c r="J59" s="22"/>
      <c r="K59" s="22"/>
      <c r="L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23" customFormat="1" ht="25.5" customHeight="1" hidden="1">
      <c r="A60" s="61">
        <v>22000000</v>
      </c>
      <c r="B60" s="62" t="s">
        <v>116</v>
      </c>
      <c r="C60" s="52">
        <f t="shared" si="0"/>
        <v>0</v>
      </c>
      <c r="D60" s="52">
        <f>D61+D66</f>
        <v>0</v>
      </c>
      <c r="E60" s="54"/>
      <c r="F60" s="54"/>
      <c r="G60" s="22"/>
      <c r="H60" s="22"/>
      <c r="I60" s="22"/>
      <c r="J60" s="22"/>
      <c r="K60" s="22"/>
      <c r="L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23" customFormat="1" ht="12.75" customHeight="1" hidden="1">
      <c r="A61" s="61">
        <v>22010000</v>
      </c>
      <c r="B61" s="70" t="s">
        <v>30</v>
      </c>
      <c r="C61" s="52">
        <f t="shared" si="0"/>
        <v>0</v>
      </c>
      <c r="D61" s="52">
        <f>D62+D63+D64+D65</f>
        <v>0</v>
      </c>
      <c r="E61" s="54"/>
      <c r="F61" s="54"/>
      <c r="G61" s="22"/>
      <c r="H61" s="22"/>
      <c r="I61" s="22"/>
      <c r="J61" s="22"/>
      <c r="K61" s="22"/>
      <c r="L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23" customFormat="1" ht="25.5" customHeight="1" hidden="1">
      <c r="A62" s="61">
        <v>22010300</v>
      </c>
      <c r="B62" s="62" t="s">
        <v>117</v>
      </c>
      <c r="C62" s="52">
        <f t="shared" si="0"/>
        <v>0</v>
      </c>
      <c r="D62" s="52"/>
      <c r="E62" s="54"/>
      <c r="F62" s="54"/>
      <c r="G62" s="22"/>
      <c r="H62" s="22"/>
      <c r="I62" s="22"/>
      <c r="J62" s="22"/>
      <c r="K62" s="22"/>
      <c r="L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23" customFormat="1" ht="12.75" customHeight="1" hidden="1">
      <c r="A63" s="61">
        <v>22012500</v>
      </c>
      <c r="B63" s="70" t="s">
        <v>118</v>
      </c>
      <c r="C63" s="52">
        <f t="shared" si="0"/>
        <v>0</v>
      </c>
      <c r="D63" s="54"/>
      <c r="E63" s="54"/>
      <c r="F63" s="54"/>
      <c r="G63" s="22"/>
      <c r="H63" s="22"/>
      <c r="I63" s="22"/>
      <c r="J63" s="22"/>
      <c r="K63" s="22"/>
      <c r="L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23" customFormat="1" ht="25.5" customHeight="1" hidden="1">
      <c r="A64" s="61">
        <v>22012600</v>
      </c>
      <c r="B64" s="62" t="s">
        <v>119</v>
      </c>
      <c r="C64" s="52">
        <f t="shared" si="0"/>
        <v>0</v>
      </c>
      <c r="D64" s="54"/>
      <c r="E64" s="48"/>
      <c r="F64" s="48"/>
      <c r="G64" s="22"/>
      <c r="H64" s="22"/>
      <c r="I64" s="22"/>
      <c r="J64" s="22"/>
      <c r="K64" s="22"/>
      <c r="L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23" customFormat="1" ht="63.75" customHeight="1" hidden="1">
      <c r="A65" s="61">
        <v>22012900</v>
      </c>
      <c r="B65" s="73" t="s">
        <v>186</v>
      </c>
      <c r="C65" s="52">
        <f t="shared" si="0"/>
        <v>0</v>
      </c>
      <c r="D65" s="54"/>
      <c r="E65" s="48"/>
      <c r="F65" s="48"/>
      <c r="G65" s="22"/>
      <c r="H65" s="22"/>
      <c r="I65" s="22"/>
      <c r="J65" s="22"/>
      <c r="K65" s="22"/>
      <c r="L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23" customFormat="1" ht="12.75" customHeight="1" hidden="1">
      <c r="A66" s="61">
        <v>22090000</v>
      </c>
      <c r="B66" s="70" t="s">
        <v>120</v>
      </c>
      <c r="C66" s="52">
        <f t="shared" si="0"/>
        <v>0</v>
      </c>
      <c r="D66" s="54">
        <f>D67+D68</f>
        <v>0</v>
      </c>
      <c r="E66" s="54"/>
      <c r="F66" s="54"/>
      <c r="G66" s="22"/>
      <c r="H66" s="22"/>
      <c r="I66" s="22"/>
      <c r="J66" s="22"/>
      <c r="K66" s="22"/>
      <c r="L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23" customFormat="1" ht="38.25" customHeight="1" hidden="1">
      <c r="A67" s="61">
        <v>22090100</v>
      </c>
      <c r="B67" s="62" t="s">
        <v>121</v>
      </c>
      <c r="C67" s="52">
        <f t="shared" si="0"/>
        <v>0</v>
      </c>
      <c r="D67" s="54"/>
      <c r="E67" s="54"/>
      <c r="F67" s="54"/>
      <c r="G67" s="22"/>
      <c r="H67" s="22"/>
      <c r="I67" s="22"/>
      <c r="J67" s="22"/>
      <c r="K67" s="22"/>
      <c r="L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23" customFormat="1" ht="25.5" customHeight="1" hidden="1">
      <c r="A68" s="61">
        <v>22090400</v>
      </c>
      <c r="B68" s="62" t="s">
        <v>122</v>
      </c>
      <c r="C68" s="52">
        <f t="shared" si="0"/>
        <v>0</v>
      </c>
      <c r="D68" s="54"/>
      <c r="E68" s="54"/>
      <c r="F68" s="54"/>
      <c r="G68" s="22"/>
      <c r="H68" s="22"/>
      <c r="I68" s="22"/>
      <c r="J68" s="22"/>
      <c r="K68" s="22"/>
      <c r="L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23" customFormat="1" ht="12.75" customHeight="1" hidden="1">
      <c r="A69" s="61">
        <v>24000000</v>
      </c>
      <c r="B69" s="70" t="s">
        <v>123</v>
      </c>
      <c r="C69" s="52">
        <f t="shared" si="0"/>
        <v>0</v>
      </c>
      <c r="D69" s="54">
        <f>D70</f>
        <v>0</v>
      </c>
      <c r="E69" s="54"/>
      <c r="F69" s="54"/>
      <c r="G69" s="22"/>
      <c r="H69" s="22"/>
      <c r="I69" s="22"/>
      <c r="J69" s="22"/>
      <c r="K69" s="22"/>
      <c r="L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23" customFormat="1" ht="14.25" hidden="1">
      <c r="A70" s="61">
        <v>24060000</v>
      </c>
      <c r="B70" s="70" t="s">
        <v>114</v>
      </c>
      <c r="C70" s="52">
        <f t="shared" si="0"/>
        <v>0</v>
      </c>
      <c r="D70" s="54">
        <f>D72+D73</f>
        <v>0</v>
      </c>
      <c r="E70" s="54"/>
      <c r="F70" s="54"/>
      <c r="G70" s="22"/>
      <c r="H70" s="22"/>
      <c r="I70" s="22"/>
      <c r="J70" s="22"/>
      <c r="K70" s="22"/>
      <c r="L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23" customFormat="1" ht="15" hidden="1">
      <c r="A71" s="61">
        <v>24060300</v>
      </c>
      <c r="B71" s="70" t="s">
        <v>114</v>
      </c>
      <c r="C71" s="52">
        <f t="shared" si="0"/>
        <v>0</v>
      </c>
      <c r="D71" s="48"/>
      <c r="E71" s="48"/>
      <c r="F71" s="48"/>
      <c r="G71" s="22"/>
      <c r="H71" s="22"/>
      <c r="I71" s="22"/>
      <c r="J71" s="22"/>
      <c r="K71" s="22"/>
      <c r="L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23" customFormat="1" ht="15" hidden="1">
      <c r="A72" s="61">
        <v>24060300</v>
      </c>
      <c r="B72" s="70" t="s">
        <v>114</v>
      </c>
      <c r="C72" s="52">
        <f t="shared" si="0"/>
        <v>0</v>
      </c>
      <c r="D72" s="54"/>
      <c r="E72" s="48"/>
      <c r="F72" s="48"/>
      <c r="G72" s="22"/>
      <c r="H72" s="22"/>
      <c r="I72" s="22"/>
      <c r="J72" s="22"/>
      <c r="K72" s="22"/>
      <c r="L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23" customFormat="1" ht="71.25" hidden="1">
      <c r="A73" s="61">
        <v>24062200</v>
      </c>
      <c r="B73" s="62" t="s">
        <v>230</v>
      </c>
      <c r="C73" s="52">
        <f t="shared" si="0"/>
        <v>0</v>
      </c>
      <c r="D73" s="54"/>
      <c r="E73" s="48"/>
      <c r="F73" s="48"/>
      <c r="G73" s="22"/>
      <c r="H73" s="22"/>
      <c r="I73" s="22"/>
      <c r="J73" s="22"/>
      <c r="K73" s="22"/>
      <c r="L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23" customFormat="1" ht="12.75" customHeight="1" hidden="1">
      <c r="A74" s="74">
        <v>25000000</v>
      </c>
      <c r="B74" s="75" t="s">
        <v>9</v>
      </c>
      <c r="C74" s="47">
        <f t="shared" si="0"/>
        <v>0</v>
      </c>
      <c r="D74" s="52"/>
      <c r="E74" s="47"/>
      <c r="F74" s="52"/>
      <c r="G74" s="22"/>
      <c r="H74" s="22"/>
      <c r="I74" s="22"/>
      <c r="J74" s="22"/>
      <c r="K74" s="22"/>
      <c r="L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23" customFormat="1" ht="30">
      <c r="A75" s="50"/>
      <c r="B75" s="75" t="s">
        <v>72</v>
      </c>
      <c r="C75" s="47">
        <f t="shared" si="0"/>
        <v>18840</v>
      </c>
      <c r="D75" s="48">
        <f>D53+D11</f>
        <v>18840</v>
      </c>
      <c r="E75" s="48">
        <f>E74+E49</f>
        <v>0</v>
      </c>
      <c r="F75" s="54">
        <f>F64+F11</f>
        <v>0</v>
      </c>
      <c r="G75" s="22"/>
      <c r="H75" s="22"/>
      <c r="I75" s="22"/>
      <c r="J75" s="22"/>
      <c r="K75" s="22"/>
      <c r="L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0" customFormat="1" ht="15.75" customHeight="1">
      <c r="A76" s="76">
        <v>40000000</v>
      </c>
      <c r="B76" s="77" t="s">
        <v>18</v>
      </c>
      <c r="C76" s="47">
        <f t="shared" si="0"/>
        <v>101854.088</v>
      </c>
      <c r="D76" s="48">
        <f>D77</f>
        <v>101854.088</v>
      </c>
      <c r="E76" s="48">
        <f>E77</f>
        <v>0</v>
      </c>
      <c r="F76" s="48">
        <f>F77</f>
        <v>0</v>
      </c>
      <c r="G76" s="9"/>
      <c r="H76" s="9"/>
      <c r="I76" s="9"/>
      <c r="J76" s="9"/>
      <c r="K76" s="9"/>
      <c r="L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s="10" customFormat="1" ht="14.25">
      <c r="A77" s="78">
        <v>41000000</v>
      </c>
      <c r="B77" s="79" t="s">
        <v>10</v>
      </c>
      <c r="C77" s="52">
        <f t="shared" si="0"/>
        <v>101854.088</v>
      </c>
      <c r="D77" s="54">
        <f>D78+D83+D91+D94+D80+D110</f>
        <v>101854.088</v>
      </c>
      <c r="E77" s="54">
        <f>E78+E83+E91+E94+E110</f>
        <v>0</v>
      </c>
      <c r="F77" s="54">
        <f>F78+F83+F91+F94+F110</f>
        <v>0</v>
      </c>
      <c r="G77" s="9"/>
      <c r="H77" s="9"/>
      <c r="I77" s="9"/>
      <c r="J77" s="9"/>
      <c r="K77" s="9"/>
      <c r="L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s="12" customFormat="1" ht="15" hidden="1">
      <c r="A78" s="78">
        <v>41020000</v>
      </c>
      <c r="B78" s="79" t="s">
        <v>54</v>
      </c>
      <c r="C78" s="52">
        <f t="shared" si="0"/>
        <v>0</v>
      </c>
      <c r="D78" s="80">
        <f>D79</f>
        <v>0</v>
      </c>
      <c r="E78" s="81"/>
      <c r="F78" s="81"/>
      <c r="G78" s="11"/>
      <c r="H78" s="11"/>
      <c r="I78" s="11"/>
      <c r="J78" s="11"/>
      <c r="K78" s="11"/>
      <c r="L78" s="11"/>
      <c r="IK78" s="11"/>
      <c r="IL78" s="11"/>
      <c r="IM78" s="11"/>
      <c r="IN78" s="11"/>
      <c r="IO78" s="11"/>
      <c r="IP78" s="11"/>
      <c r="IQ78" s="11"/>
      <c r="IR78" s="11"/>
      <c r="IS78" s="11"/>
    </row>
    <row r="79" spans="1:253" s="12" customFormat="1" ht="12.75" customHeight="1" hidden="1">
      <c r="A79" s="78"/>
      <c r="B79" s="79"/>
      <c r="C79" s="52">
        <f t="shared" si="0"/>
        <v>0</v>
      </c>
      <c r="D79" s="81"/>
      <c r="E79" s="81"/>
      <c r="F79" s="81"/>
      <c r="G79" s="11"/>
      <c r="H79" s="11"/>
      <c r="I79" s="11"/>
      <c r="J79" s="11"/>
      <c r="K79" s="11"/>
      <c r="L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s="12" customFormat="1" ht="14.25">
      <c r="A80" s="78">
        <v>41020000</v>
      </c>
      <c r="B80" s="79" t="s">
        <v>54</v>
      </c>
      <c r="C80" s="52">
        <f t="shared" si="0"/>
        <v>72056.9</v>
      </c>
      <c r="D80" s="81">
        <f>D81+D82</f>
        <v>72056.9</v>
      </c>
      <c r="E80" s="81">
        <f>E81</f>
        <v>0</v>
      </c>
      <c r="F80" s="81">
        <f>F81</f>
        <v>0</v>
      </c>
      <c r="G80" s="11"/>
      <c r="H80" s="11"/>
      <c r="I80" s="11"/>
      <c r="J80" s="11"/>
      <c r="K80" s="11"/>
      <c r="L80" s="11"/>
      <c r="IK80" s="11"/>
      <c r="IL80" s="11"/>
      <c r="IM80" s="11"/>
      <c r="IN80" s="11"/>
      <c r="IO80" s="11"/>
      <c r="IP80" s="11"/>
      <c r="IQ80" s="11"/>
      <c r="IR80" s="11"/>
      <c r="IS80" s="11"/>
    </row>
    <row r="81" spans="1:253" s="12" customFormat="1" ht="14.25">
      <c r="A81" s="78">
        <v>41020100</v>
      </c>
      <c r="B81" s="79" t="s">
        <v>231</v>
      </c>
      <c r="C81" s="52">
        <f t="shared" si="0"/>
        <v>26434.1</v>
      </c>
      <c r="D81" s="81">
        <v>26434.1</v>
      </c>
      <c r="E81" s="81"/>
      <c r="F81" s="81"/>
      <c r="G81" s="11"/>
      <c r="H81" s="11"/>
      <c r="I81" s="11"/>
      <c r="J81" s="11"/>
      <c r="K81" s="11"/>
      <c r="L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s="12" customFormat="1" ht="72" customHeight="1">
      <c r="A82" s="78">
        <v>41021400</v>
      </c>
      <c r="B82" s="82" t="s">
        <v>266</v>
      </c>
      <c r="C82" s="52">
        <f t="shared" si="0"/>
        <v>45622.8</v>
      </c>
      <c r="D82" s="83">
        <v>45622.8</v>
      </c>
      <c r="E82" s="84"/>
      <c r="F82" s="81"/>
      <c r="G82" s="11"/>
      <c r="H82" s="11"/>
      <c r="I82" s="11"/>
      <c r="J82" s="11"/>
      <c r="K82" s="11"/>
      <c r="L82" s="11"/>
      <c r="IK82" s="11"/>
      <c r="IL82" s="11"/>
      <c r="IM82" s="11"/>
      <c r="IN82" s="11"/>
      <c r="IO82" s="11"/>
      <c r="IP82" s="11"/>
      <c r="IQ82" s="11"/>
      <c r="IR82" s="11"/>
      <c r="IS82" s="11"/>
    </row>
    <row r="83" spans="1:253" s="12" customFormat="1" ht="15">
      <c r="A83" s="78">
        <v>41030000</v>
      </c>
      <c r="B83" s="85" t="s">
        <v>56</v>
      </c>
      <c r="C83" s="47">
        <f t="shared" si="0"/>
        <v>27023.2</v>
      </c>
      <c r="D83" s="80">
        <f>D84+D86+D87+D90+D89+D85</f>
        <v>27023.2</v>
      </c>
      <c r="E83" s="80">
        <f>E84+E86+E87+E90+E89+E85</f>
        <v>0</v>
      </c>
      <c r="F83" s="80">
        <f>F84+F86+F87+F90+F89+F85</f>
        <v>0</v>
      </c>
      <c r="G83" s="11"/>
      <c r="H83" s="11"/>
      <c r="I83" s="13"/>
      <c r="J83" s="13"/>
      <c r="K83" s="11"/>
      <c r="L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s="12" customFormat="1" ht="12.75" customHeight="1" hidden="1">
      <c r="A84" s="78"/>
      <c r="B84" s="86"/>
      <c r="C84" s="87"/>
      <c r="D84" s="88"/>
      <c r="E84" s="88"/>
      <c r="F84" s="88"/>
      <c r="G84" s="11"/>
      <c r="H84" s="11"/>
      <c r="I84" s="11"/>
      <c r="J84" s="11"/>
      <c r="K84" s="11"/>
      <c r="L84" s="11"/>
      <c r="IK84" s="11"/>
      <c r="IL84" s="11"/>
      <c r="IM84" s="11"/>
      <c r="IN84" s="11"/>
      <c r="IO84" s="11"/>
      <c r="IP84" s="11"/>
      <c r="IQ84" s="11"/>
      <c r="IR84" s="11"/>
      <c r="IS84" s="11"/>
    </row>
    <row r="85" spans="1:253" s="12" customFormat="1" ht="38.25" customHeight="1" hidden="1">
      <c r="A85" s="78">
        <v>41031400</v>
      </c>
      <c r="B85" s="86" t="s">
        <v>220</v>
      </c>
      <c r="C85" s="87">
        <f aca="true" t="shared" si="1" ref="C85:C109">D85+E85</f>
        <v>0</v>
      </c>
      <c r="D85" s="88"/>
      <c r="E85" s="88"/>
      <c r="F85" s="88"/>
      <c r="G85" s="11"/>
      <c r="H85" s="11"/>
      <c r="I85" s="11"/>
      <c r="J85" s="11"/>
      <c r="K85" s="11"/>
      <c r="L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s="12" customFormat="1" ht="14.25">
      <c r="A86" s="78">
        <v>41033900</v>
      </c>
      <c r="B86" s="89" t="s">
        <v>20</v>
      </c>
      <c r="C86" s="52">
        <f t="shared" si="1"/>
        <v>27023.2</v>
      </c>
      <c r="D86" s="81">
        <v>27023.2</v>
      </c>
      <c r="E86" s="81"/>
      <c r="F86" s="81"/>
      <c r="G86" s="14"/>
      <c r="H86" s="11"/>
      <c r="I86" s="11"/>
      <c r="J86" s="11"/>
      <c r="K86" s="11"/>
      <c r="L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s="12" customFormat="1" ht="38.25" customHeight="1" hidden="1">
      <c r="A87" s="78">
        <v>41035500</v>
      </c>
      <c r="B87" s="89" t="s">
        <v>188</v>
      </c>
      <c r="C87" s="87">
        <f t="shared" si="1"/>
        <v>0</v>
      </c>
      <c r="D87" s="88"/>
      <c r="E87" s="88"/>
      <c r="F87" s="88"/>
      <c r="G87" s="11"/>
      <c r="H87" s="11"/>
      <c r="I87" s="11"/>
      <c r="J87" s="11"/>
      <c r="K87" s="11"/>
      <c r="L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s="12" customFormat="1" ht="12.75" customHeight="1" hidden="1">
      <c r="A88" s="277"/>
      <c r="B88" s="278"/>
      <c r="C88" s="278"/>
      <c r="D88" s="278"/>
      <c r="E88" s="278"/>
      <c r="F88" s="279"/>
      <c r="G88" s="11"/>
      <c r="H88" s="11"/>
      <c r="I88" s="11"/>
      <c r="J88" s="11"/>
      <c r="K88" s="11"/>
      <c r="L88" s="11"/>
      <c r="IK88" s="11"/>
      <c r="IL88" s="11"/>
      <c r="IM88" s="11"/>
      <c r="IN88" s="11"/>
      <c r="IO88" s="11"/>
      <c r="IP88" s="11"/>
      <c r="IQ88" s="11"/>
      <c r="IR88" s="11"/>
      <c r="IS88" s="11"/>
    </row>
    <row r="89" spans="1:253" s="12" customFormat="1" ht="12.75" customHeight="1" hidden="1">
      <c r="A89" s="78"/>
      <c r="B89" s="90"/>
      <c r="C89" s="87"/>
      <c r="D89" s="88"/>
      <c r="E89" s="88"/>
      <c r="F89" s="88"/>
      <c r="G89" s="11"/>
      <c r="H89" s="11"/>
      <c r="I89" s="11"/>
      <c r="J89" s="11"/>
      <c r="K89" s="11"/>
      <c r="L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s="12" customFormat="1" ht="12.75" customHeight="1" hidden="1">
      <c r="A90" s="78"/>
      <c r="B90" s="90"/>
      <c r="C90" s="87"/>
      <c r="D90" s="88"/>
      <c r="E90" s="88"/>
      <c r="F90" s="88"/>
      <c r="G90" s="11"/>
      <c r="H90" s="11"/>
      <c r="I90" s="11"/>
      <c r="J90" s="11"/>
      <c r="K90" s="11"/>
      <c r="L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s="12" customFormat="1" ht="18.75" customHeight="1">
      <c r="A91" s="78">
        <v>41040000</v>
      </c>
      <c r="B91" s="85" t="s">
        <v>57</v>
      </c>
      <c r="C91" s="47">
        <f t="shared" si="1"/>
        <v>454.4</v>
      </c>
      <c r="D91" s="80">
        <f>D92+D93+D109</f>
        <v>454.4</v>
      </c>
      <c r="E91" s="81"/>
      <c r="F91" s="81"/>
      <c r="G91" s="11"/>
      <c r="H91" s="11"/>
      <c r="I91" s="11"/>
      <c r="J91" s="11"/>
      <c r="K91" s="11"/>
      <c r="L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s="12" customFormat="1" ht="57">
      <c r="A92" s="78">
        <v>41040200</v>
      </c>
      <c r="B92" s="79" t="s">
        <v>58</v>
      </c>
      <c r="C92" s="52">
        <f t="shared" si="1"/>
        <v>454.4</v>
      </c>
      <c r="D92" s="81">
        <v>454.4</v>
      </c>
      <c r="E92" s="81"/>
      <c r="F92" s="81"/>
      <c r="G92" s="11"/>
      <c r="H92" s="11"/>
      <c r="I92" s="11"/>
      <c r="J92" s="11"/>
      <c r="K92" s="11"/>
      <c r="L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s="12" customFormat="1" ht="12.75" customHeight="1" hidden="1">
      <c r="A93" s="78">
        <v>41040400</v>
      </c>
      <c r="B93" s="79" t="s">
        <v>129</v>
      </c>
      <c r="C93" s="52">
        <f t="shared" si="1"/>
        <v>0</v>
      </c>
      <c r="D93" s="81"/>
      <c r="E93" s="81"/>
      <c r="F93" s="81"/>
      <c r="G93" s="11"/>
      <c r="H93" s="11"/>
      <c r="I93" s="11"/>
      <c r="J93" s="11"/>
      <c r="K93" s="11"/>
      <c r="L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s="12" customFormat="1" ht="15" hidden="1">
      <c r="A94" s="78">
        <v>41050000</v>
      </c>
      <c r="B94" s="79" t="s">
        <v>55</v>
      </c>
      <c r="C94" s="52">
        <f t="shared" si="1"/>
        <v>0</v>
      </c>
      <c r="D94" s="80">
        <f>SUM(D96:D108)</f>
        <v>0</v>
      </c>
      <c r="E94" s="80">
        <f>SUM(E96:E108)</f>
        <v>0</v>
      </c>
      <c r="F94" s="80">
        <f>SUM(F96:F108)</f>
        <v>0</v>
      </c>
      <c r="G94" s="11"/>
      <c r="H94" s="11"/>
      <c r="I94" s="11"/>
      <c r="J94" s="11"/>
      <c r="K94" s="11"/>
      <c r="L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 s="12" customFormat="1" ht="14.25" hidden="1">
      <c r="A95" s="78"/>
      <c r="B95" s="91" t="s">
        <v>19</v>
      </c>
      <c r="C95" s="52">
        <f t="shared" si="1"/>
        <v>0</v>
      </c>
      <c r="D95" s="81"/>
      <c r="E95" s="81"/>
      <c r="F95" s="81"/>
      <c r="G95" s="11"/>
      <c r="H95" s="11"/>
      <c r="I95" s="11"/>
      <c r="J95" s="11"/>
      <c r="K95" s="11"/>
      <c r="L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s="12" customFormat="1" ht="14.25" hidden="1">
      <c r="A96" s="78"/>
      <c r="B96" s="91"/>
      <c r="C96" s="52">
        <f t="shared" si="1"/>
        <v>0</v>
      </c>
      <c r="D96" s="81"/>
      <c r="E96" s="81"/>
      <c r="F96" s="81"/>
      <c r="G96" s="11"/>
      <c r="H96" s="11"/>
      <c r="I96" s="11"/>
      <c r="J96" s="11"/>
      <c r="K96" s="11"/>
      <c r="L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s="12" customFormat="1" ht="12.75" customHeight="1" hidden="1">
      <c r="A97" s="78"/>
      <c r="B97" s="79"/>
      <c r="C97" s="52">
        <f t="shared" si="1"/>
        <v>0</v>
      </c>
      <c r="D97" s="81"/>
      <c r="E97" s="81"/>
      <c r="F97" s="81"/>
      <c r="G97" s="11"/>
      <c r="H97" s="11"/>
      <c r="I97" s="11"/>
      <c r="J97" s="11"/>
      <c r="K97" s="11"/>
      <c r="L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s="12" customFormat="1" ht="76.5" customHeight="1" hidden="1">
      <c r="A98" s="78">
        <v>41050900</v>
      </c>
      <c r="B98" s="89" t="s">
        <v>217</v>
      </c>
      <c r="C98" s="52">
        <f t="shared" si="1"/>
        <v>0</v>
      </c>
      <c r="D98" s="81"/>
      <c r="E98" s="81"/>
      <c r="F98" s="81"/>
      <c r="G98" s="11"/>
      <c r="H98" s="11"/>
      <c r="I98" s="11"/>
      <c r="J98" s="11"/>
      <c r="K98" s="11"/>
      <c r="L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s="12" customFormat="1" ht="25.5" customHeight="1" hidden="1">
      <c r="A99" s="78">
        <v>41051000</v>
      </c>
      <c r="B99" s="79" t="s">
        <v>65</v>
      </c>
      <c r="C99" s="52">
        <f t="shared" si="1"/>
        <v>0</v>
      </c>
      <c r="D99" s="81"/>
      <c r="E99" s="81"/>
      <c r="F99" s="81"/>
      <c r="G99" s="11"/>
      <c r="H99" s="11"/>
      <c r="I99" s="11"/>
      <c r="J99" s="11"/>
      <c r="K99" s="11"/>
      <c r="L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s="12" customFormat="1" ht="25.5" customHeight="1" hidden="1">
      <c r="A100" s="92">
        <v>41051100</v>
      </c>
      <c r="B100" s="93" t="s">
        <v>225</v>
      </c>
      <c r="C100" s="52">
        <f t="shared" si="1"/>
        <v>0</v>
      </c>
      <c r="D100" s="94"/>
      <c r="E100" s="94"/>
      <c r="F100" s="94"/>
      <c r="G100" s="11"/>
      <c r="H100" s="11"/>
      <c r="I100" s="11"/>
      <c r="J100" s="11"/>
      <c r="K100" s="11"/>
      <c r="L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s="12" customFormat="1" ht="38.25" customHeight="1" hidden="1">
      <c r="A101" s="92">
        <v>41051200</v>
      </c>
      <c r="B101" s="95" t="s">
        <v>75</v>
      </c>
      <c r="C101" s="52">
        <f t="shared" si="1"/>
        <v>0</v>
      </c>
      <c r="D101" s="94"/>
      <c r="E101" s="94"/>
      <c r="F101" s="94"/>
      <c r="G101" s="11"/>
      <c r="H101" s="11"/>
      <c r="I101" s="11"/>
      <c r="J101" s="11"/>
      <c r="K101" s="11"/>
      <c r="L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s="12" customFormat="1" ht="12.75" customHeight="1" hidden="1">
      <c r="A102" s="78"/>
      <c r="B102" s="91"/>
      <c r="C102" s="52">
        <f t="shared" si="1"/>
        <v>0</v>
      </c>
      <c r="D102" s="81"/>
      <c r="E102" s="81"/>
      <c r="F102" s="81"/>
      <c r="G102" s="11"/>
      <c r="H102" s="11"/>
      <c r="I102" s="11"/>
      <c r="J102" s="11"/>
      <c r="K102" s="11"/>
      <c r="L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s="12" customFormat="1" ht="12.75" customHeight="1" hidden="1">
      <c r="A103" s="78"/>
      <c r="B103" s="79"/>
      <c r="C103" s="52">
        <f t="shared" si="1"/>
        <v>0</v>
      </c>
      <c r="D103" s="81"/>
      <c r="E103" s="81"/>
      <c r="F103" s="81"/>
      <c r="G103" s="11"/>
      <c r="H103" s="11"/>
      <c r="I103" s="11"/>
      <c r="J103" s="11"/>
      <c r="K103" s="11"/>
      <c r="L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s="12" customFormat="1" ht="12.75" customHeight="1" hidden="1">
      <c r="A104" s="78"/>
      <c r="B104" s="90"/>
      <c r="C104" s="52">
        <f t="shared" si="1"/>
        <v>0</v>
      </c>
      <c r="D104" s="81"/>
      <c r="E104" s="81"/>
      <c r="F104" s="81"/>
      <c r="G104" s="11"/>
      <c r="H104" s="11"/>
      <c r="I104" s="11"/>
      <c r="J104" s="11"/>
      <c r="K104" s="11"/>
      <c r="L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s="12" customFormat="1" ht="38.25" customHeight="1" hidden="1">
      <c r="A105" s="78">
        <v>41051400</v>
      </c>
      <c r="B105" s="96" t="s">
        <v>173</v>
      </c>
      <c r="C105" s="52">
        <f t="shared" si="1"/>
        <v>0</v>
      </c>
      <c r="D105" s="81"/>
      <c r="E105" s="81"/>
      <c r="F105" s="81"/>
      <c r="G105" s="11"/>
      <c r="H105" s="11"/>
      <c r="I105" s="11"/>
      <c r="J105" s="11"/>
      <c r="K105" s="11"/>
      <c r="L105" s="11"/>
      <c r="IK105" s="11"/>
      <c r="IL105" s="11"/>
      <c r="IM105" s="11"/>
      <c r="IN105" s="11"/>
      <c r="IO105" s="11"/>
      <c r="IP105" s="11"/>
      <c r="IQ105" s="11"/>
      <c r="IR105" s="11"/>
      <c r="IS105" s="11"/>
    </row>
    <row r="106" spans="1:253" s="12" customFormat="1" ht="12.75" customHeight="1" hidden="1">
      <c r="A106" s="78">
        <v>41053900</v>
      </c>
      <c r="B106" s="85" t="s">
        <v>59</v>
      </c>
      <c r="C106" s="52">
        <f t="shared" si="1"/>
        <v>0</v>
      </c>
      <c r="D106" s="81"/>
      <c r="E106" s="81"/>
      <c r="F106" s="81"/>
      <c r="G106" s="11"/>
      <c r="H106" s="11"/>
      <c r="I106" s="11"/>
      <c r="J106" s="11"/>
      <c r="K106" s="11"/>
      <c r="L106" s="11"/>
      <c r="IK106" s="11"/>
      <c r="IL106" s="11"/>
      <c r="IM106" s="11"/>
      <c r="IN106" s="11"/>
      <c r="IO106" s="11"/>
      <c r="IP106" s="11"/>
      <c r="IQ106" s="11"/>
      <c r="IR106" s="11"/>
      <c r="IS106" s="11"/>
    </row>
    <row r="107" spans="1:253" s="12" customFormat="1" ht="12.75" customHeight="1" hidden="1">
      <c r="A107" s="78"/>
      <c r="B107" s="97"/>
      <c r="C107" s="52">
        <f t="shared" si="1"/>
        <v>0</v>
      </c>
      <c r="D107" s="81"/>
      <c r="E107" s="81"/>
      <c r="F107" s="81"/>
      <c r="G107" s="11"/>
      <c r="H107" s="11"/>
      <c r="I107" s="11"/>
      <c r="J107" s="11"/>
      <c r="K107" s="11"/>
      <c r="L107" s="11"/>
      <c r="IK107" s="11"/>
      <c r="IL107" s="11"/>
      <c r="IM107" s="11"/>
      <c r="IN107" s="11"/>
      <c r="IO107" s="11"/>
      <c r="IP107" s="11"/>
      <c r="IQ107" s="11"/>
      <c r="IR107" s="11"/>
      <c r="IS107" s="11"/>
    </row>
    <row r="108" spans="1:253" s="12" customFormat="1" ht="38.25" customHeight="1" hidden="1">
      <c r="A108" s="78">
        <v>41055000</v>
      </c>
      <c r="B108" s="97" t="s">
        <v>160</v>
      </c>
      <c r="C108" s="52">
        <f t="shared" si="1"/>
        <v>0</v>
      </c>
      <c r="D108" s="81"/>
      <c r="E108" s="81"/>
      <c r="F108" s="81"/>
      <c r="G108" s="11"/>
      <c r="H108" s="11"/>
      <c r="I108" s="11"/>
      <c r="J108" s="11"/>
      <c r="K108" s="11"/>
      <c r="L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s="12" customFormat="1" ht="63.75" customHeight="1" hidden="1">
      <c r="A109" s="78">
        <v>41040500</v>
      </c>
      <c r="B109" s="97" t="s">
        <v>255</v>
      </c>
      <c r="C109" s="52">
        <f t="shared" si="1"/>
        <v>0</v>
      </c>
      <c r="D109" s="81"/>
      <c r="E109" s="81"/>
      <c r="F109" s="81"/>
      <c r="G109" s="11"/>
      <c r="H109" s="11"/>
      <c r="I109" s="11"/>
      <c r="J109" s="11"/>
      <c r="K109" s="11"/>
      <c r="L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s="12" customFormat="1" ht="21" customHeight="1">
      <c r="A110" s="78">
        <v>41050000</v>
      </c>
      <c r="B110" s="79" t="s">
        <v>55</v>
      </c>
      <c r="C110" s="80">
        <f>C111+C112</f>
        <v>2319.588</v>
      </c>
      <c r="D110" s="80">
        <f>D111+D112</f>
        <v>2319.588</v>
      </c>
      <c r="E110" s="80">
        <f>E111+E112</f>
        <v>0</v>
      </c>
      <c r="F110" s="80">
        <f>F111+F112</f>
        <v>0</v>
      </c>
      <c r="G110" s="11"/>
      <c r="H110" s="11"/>
      <c r="I110" s="11"/>
      <c r="J110" s="11"/>
      <c r="K110" s="11"/>
      <c r="L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s="12" customFormat="1" ht="28.5">
      <c r="A111" s="98">
        <v>41051000</v>
      </c>
      <c r="B111" s="99" t="s">
        <v>65</v>
      </c>
      <c r="C111" s="100">
        <f t="shared" si="0"/>
        <v>2319.588</v>
      </c>
      <c r="D111" s="101">
        <v>2319.588</v>
      </c>
      <c r="E111" s="101"/>
      <c r="F111" s="101"/>
      <c r="G111" s="11"/>
      <c r="H111" s="11"/>
      <c r="I111" s="11"/>
      <c r="J111" s="11"/>
      <c r="K111" s="11"/>
      <c r="L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s="12" customFormat="1" ht="12.75" customHeight="1" hidden="1">
      <c r="A112" s="78">
        <v>41053900</v>
      </c>
      <c r="B112" s="97" t="s">
        <v>59</v>
      </c>
      <c r="C112" s="52">
        <f t="shared" si="0"/>
        <v>0</v>
      </c>
      <c r="D112" s="81"/>
      <c r="E112" s="81"/>
      <c r="F112" s="81"/>
      <c r="G112" s="11"/>
      <c r="H112" s="11"/>
      <c r="I112" s="11"/>
      <c r="J112" s="11"/>
      <c r="K112" s="11"/>
      <c r="L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11" ht="15">
      <c r="A113" s="102"/>
      <c r="B113" s="103" t="s">
        <v>17</v>
      </c>
      <c r="C113" s="47">
        <f t="shared" si="0"/>
        <v>120694.088</v>
      </c>
      <c r="D113" s="80">
        <f>D76+D75</f>
        <v>120694.088</v>
      </c>
      <c r="E113" s="80">
        <f>E76+E75</f>
        <v>0</v>
      </c>
      <c r="F113" s="80">
        <f>F76+F75</f>
        <v>0</v>
      </c>
      <c r="I113" s="15"/>
      <c r="K113" s="15"/>
    </row>
    <row r="114" spans="1:6" ht="12.75">
      <c r="A114" s="36"/>
      <c r="B114" s="37"/>
      <c r="C114" s="38"/>
      <c r="D114" s="39"/>
      <c r="E114" s="39"/>
      <c r="F114" s="39"/>
    </row>
    <row r="115" spans="1:6" ht="12.75">
      <c r="A115" s="36"/>
      <c r="B115" s="37"/>
      <c r="C115" s="38"/>
      <c r="D115" s="39"/>
      <c r="E115" s="39"/>
      <c r="F115" s="39"/>
    </row>
    <row r="116" spans="1:6" ht="13.5" customHeight="1">
      <c r="A116" s="36"/>
      <c r="B116" s="37"/>
      <c r="C116" s="272"/>
      <c r="D116" s="272"/>
      <c r="E116" s="272"/>
      <c r="F116" s="272"/>
    </row>
    <row r="117" spans="2:6" ht="12.75" hidden="1">
      <c r="B117" s="37"/>
      <c r="C117" s="38"/>
      <c r="D117" s="273"/>
      <c r="E117" s="273"/>
      <c r="F117" s="273"/>
    </row>
    <row r="118" spans="2:5" ht="12.75">
      <c r="B118" s="40"/>
      <c r="C118" s="15"/>
      <c r="D118" s="41"/>
      <c r="E118" s="41"/>
    </row>
    <row r="119" spans="2:6" ht="12.75">
      <c r="B119" s="40"/>
      <c r="C119" s="15"/>
      <c r="D119" s="15"/>
      <c r="E119" s="15"/>
      <c r="F119" s="15"/>
    </row>
  </sheetData>
  <sheetProtection/>
  <mergeCells count="11">
    <mergeCell ref="C8:C9"/>
    <mergeCell ref="B8:B9"/>
    <mergeCell ref="C116:F116"/>
    <mergeCell ref="D117:F117"/>
    <mergeCell ref="D1:F1"/>
    <mergeCell ref="A5:F5"/>
    <mergeCell ref="A88:F88"/>
    <mergeCell ref="D3:F3"/>
    <mergeCell ref="A8:A9"/>
    <mergeCell ref="E8:F8"/>
    <mergeCell ref="D8:D9"/>
  </mergeCells>
  <printOptions horizontalCentered="1"/>
  <pageMargins left="1.1811023622047245" right="0.3937007874015748" top="0.5905511811023623" bottom="0.1968503937007874" header="0.5118110236220472" footer="0.5118110236220472"/>
  <pageSetup fitToHeight="2" horizontalDpi="600" verticalDpi="600" orientation="portrait" paperSize="9" scale="57" r:id="rId2"/>
  <headerFooter differentFirst="1" alignWithMargins="0">
    <oddHeader>&amp;C&amp;P&amp;Rпродовження Додатка 1</oddHeader>
  </headerFooter>
  <colBreaks count="1" manualBreakCount="1">
    <brk id="6" max="1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showGridLines="0" showZeros="0" zoomScale="70" zoomScaleNormal="70" zoomScaleSheetLayoutView="75" zoomScalePageLayoutView="0" workbookViewId="0" topLeftCell="A1">
      <pane xSplit="5" ySplit="10" topLeftCell="F11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A1" sqref="A1"/>
    </sheetView>
  </sheetViews>
  <sheetFormatPr defaultColWidth="9.33203125" defaultRowHeight="12.75"/>
  <cols>
    <col min="1" max="1" width="16.33203125" style="1" customWidth="1"/>
    <col min="2" max="2" width="17" style="1" customWidth="1"/>
    <col min="3" max="3" width="1.171875" style="1" hidden="1" customWidth="1"/>
    <col min="4" max="4" width="16.83203125" style="1" customWidth="1"/>
    <col min="5" max="5" width="62.66015625" style="1" customWidth="1"/>
    <col min="6" max="6" width="17.5" style="1" bestFit="1" customWidth="1"/>
    <col min="7" max="7" width="19.33203125" style="1" customWidth="1"/>
    <col min="8" max="8" width="19.16015625" style="1" customWidth="1"/>
    <col min="9" max="9" width="17.16015625" style="1" customWidth="1"/>
    <col min="10" max="10" width="16.33203125" style="1" customWidth="1"/>
    <col min="11" max="12" width="16.16015625" style="1" customWidth="1"/>
    <col min="13" max="13" width="16.66015625" style="1" customWidth="1"/>
    <col min="14" max="14" width="18" style="1" customWidth="1"/>
    <col min="15" max="15" width="14.83203125" style="1" customWidth="1"/>
    <col min="16" max="16" width="14.16015625" style="1" customWidth="1"/>
    <col min="17" max="17" width="15.5" style="1" customWidth="1"/>
    <col min="18" max="18" width="12.33203125" style="3" customWidth="1"/>
    <col min="19" max="19" width="13.16015625" style="3" customWidth="1"/>
    <col min="20" max="20" width="21.5" style="3" customWidth="1"/>
    <col min="21" max="16384" width="9.33203125" style="3" customWidth="1"/>
  </cols>
  <sheetData>
    <row r="1" spans="2:17" ht="46.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"/>
      <c r="O1" s="288" t="s">
        <v>301</v>
      </c>
      <c r="P1" s="288"/>
      <c r="Q1" s="288"/>
    </row>
    <row r="2" spans="2:17" ht="42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3"/>
      <c r="O2" s="288" t="s">
        <v>349</v>
      </c>
      <c r="P2" s="288"/>
      <c r="Q2" s="288"/>
    </row>
    <row r="3" spans="1:17" ht="20.25" customHeight="1">
      <c r="A3" s="293" t="s">
        <v>298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8" ht="13.5" customHeight="1">
      <c r="A4" s="5">
        <v>1252300000</v>
      </c>
      <c r="E4" s="3"/>
      <c r="F4" s="3"/>
      <c r="G4" s="3"/>
      <c r="H4" s="3"/>
      <c r="I4" s="3"/>
      <c r="J4" s="3"/>
      <c r="K4" s="3"/>
      <c r="L4" s="3"/>
      <c r="M4" s="3"/>
      <c r="N4" s="288"/>
      <c r="O4" s="289"/>
      <c r="P4" s="289"/>
      <c r="Q4" s="289"/>
      <c r="R4" s="104"/>
    </row>
    <row r="5" spans="1:17" ht="24.75" customHeight="1">
      <c r="A5" s="42" t="s">
        <v>82</v>
      </c>
      <c r="B5" s="3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81" t="s">
        <v>29</v>
      </c>
    </row>
    <row r="6" spans="1:17" s="10" customFormat="1" ht="21.75" customHeight="1">
      <c r="A6" s="283" t="s">
        <v>78</v>
      </c>
      <c r="B6" s="283" t="s">
        <v>79</v>
      </c>
      <c r="C6" s="182"/>
      <c r="D6" s="283" t="s">
        <v>70</v>
      </c>
      <c r="E6" s="287" t="s">
        <v>80</v>
      </c>
      <c r="F6" s="287" t="s">
        <v>2</v>
      </c>
      <c r="G6" s="287"/>
      <c r="H6" s="287"/>
      <c r="I6" s="287"/>
      <c r="J6" s="287"/>
      <c r="K6" s="287" t="s">
        <v>3</v>
      </c>
      <c r="L6" s="287"/>
      <c r="M6" s="287"/>
      <c r="N6" s="287"/>
      <c r="O6" s="287"/>
      <c r="P6" s="287"/>
      <c r="Q6" s="287" t="s">
        <v>4</v>
      </c>
    </row>
    <row r="7" spans="1:17" s="10" customFormat="1" ht="16.5" customHeight="1">
      <c r="A7" s="284"/>
      <c r="B7" s="284"/>
      <c r="C7" s="183"/>
      <c r="D7" s="284"/>
      <c r="E7" s="287"/>
      <c r="F7" s="287" t="s">
        <v>69</v>
      </c>
      <c r="G7" s="287" t="s">
        <v>5</v>
      </c>
      <c r="H7" s="287" t="s">
        <v>6</v>
      </c>
      <c r="I7" s="287"/>
      <c r="J7" s="287" t="s">
        <v>7</v>
      </c>
      <c r="K7" s="287" t="s">
        <v>69</v>
      </c>
      <c r="L7" s="290" t="s">
        <v>71</v>
      </c>
      <c r="M7" s="287" t="s">
        <v>5</v>
      </c>
      <c r="N7" s="287" t="s">
        <v>6</v>
      </c>
      <c r="O7" s="287"/>
      <c r="P7" s="287" t="s">
        <v>7</v>
      </c>
      <c r="Q7" s="287"/>
    </row>
    <row r="8" spans="1:17" s="10" customFormat="1" ht="20.25" customHeight="1">
      <c r="A8" s="284"/>
      <c r="B8" s="284"/>
      <c r="C8" s="183"/>
      <c r="D8" s="284"/>
      <c r="E8" s="287"/>
      <c r="F8" s="287"/>
      <c r="G8" s="287"/>
      <c r="H8" s="287" t="s">
        <v>66</v>
      </c>
      <c r="I8" s="287" t="s">
        <v>8</v>
      </c>
      <c r="J8" s="287"/>
      <c r="K8" s="287"/>
      <c r="L8" s="291"/>
      <c r="M8" s="287"/>
      <c r="N8" s="287" t="s">
        <v>66</v>
      </c>
      <c r="O8" s="287" t="s">
        <v>8</v>
      </c>
      <c r="P8" s="287"/>
      <c r="Q8" s="287"/>
    </row>
    <row r="9" spans="1:17" s="10" customFormat="1" ht="58.5" customHeight="1">
      <c r="A9" s="285"/>
      <c r="B9" s="285"/>
      <c r="C9" s="184"/>
      <c r="D9" s="285"/>
      <c r="E9" s="287"/>
      <c r="F9" s="287"/>
      <c r="G9" s="287"/>
      <c r="H9" s="287"/>
      <c r="I9" s="287"/>
      <c r="J9" s="287"/>
      <c r="K9" s="287"/>
      <c r="L9" s="292"/>
      <c r="M9" s="287"/>
      <c r="N9" s="287"/>
      <c r="O9" s="287"/>
      <c r="P9" s="287"/>
      <c r="Q9" s="287"/>
    </row>
    <row r="10" spans="1:17" s="10" customFormat="1" ht="12.75">
      <c r="A10" s="115">
        <v>1</v>
      </c>
      <c r="B10" s="115">
        <v>2</v>
      </c>
      <c r="C10" s="115"/>
      <c r="D10" s="115">
        <v>3</v>
      </c>
      <c r="E10" s="115">
        <v>3.71428571428571</v>
      </c>
      <c r="F10" s="115">
        <v>5</v>
      </c>
      <c r="G10" s="115">
        <v>6</v>
      </c>
      <c r="H10" s="115">
        <v>7</v>
      </c>
      <c r="I10" s="115">
        <v>8</v>
      </c>
      <c r="J10" s="115">
        <v>9</v>
      </c>
      <c r="K10" s="115">
        <v>10</v>
      </c>
      <c r="L10" s="115">
        <v>11</v>
      </c>
      <c r="M10" s="115">
        <v>12</v>
      </c>
      <c r="N10" s="115">
        <v>13</v>
      </c>
      <c r="O10" s="115">
        <v>14</v>
      </c>
      <c r="P10" s="115">
        <v>15</v>
      </c>
      <c r="Q10" s="115">
        <v>16</v>
      </c>
    </row>
    <row r="11" spans="1:18" s="12" customFormat="1" ht="32.25" customHeight="1" hidden="1">
      <c r="A11" s="116"/>
      <c r="B11" s="117" t="s">
        <v>46</v>
      </c>
      <c r="C11" s="118"/>
      <c r="D11" s="118"/>
      <c r="E11" s="119" t="s">
        <v>146</v>
      </c>
      <c r="F11" s="120">
        <f aca="true" t="shared" si="0" ref="F11:P11">SUM(F12:F23)</f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120">
        <f t="shared" si="0"/>
        <v>0</v>
      </c>
      <c r="P11" s="120">
        <f t="shared" si="0"/>
        <v>0</v>
      </c>
      <c r="Q11" s="120">
        <f aca="true" t="shared" si="1" ref="Q11:Q24">K11+F11</f>
        <v>0</v>
      </c>
      <c r="R11" s="121"/>
    </row>
    <row r="12" spans="1:18" s="12" customFormat="1" ht="81.75" customHeight="1" hidden="1">
      <c r="A12" s="122" t="s">
        <v>136</v>
      </c>
      <c r="B12" s="122" t="s">
        <v>135</v>
      </c>
      <c r="C12" s="106" t="s">
        <v>31</v>
      </c>
      <c r="D12" s="123" t="s">
        <v>31</v>
      </c>
      <c r="E12" s="124" t="s">
        <v>157</v>
      </c>
      <c r="F12" s="125">
        <f>G12</f>
        <v>0</v>
      </c>
      <c r="G12" s="125"/>
      <c r="H12" s="125"/>
      <c r="I12" s="125"/>
      <c r="J12" s="120"/>
      <c r="K12" s="125">
        <f>M12+P12</f>
        <v>0</v>
      </c>
      <c r="L12" s="125"/>
      <c r="M12" s="125"/>
      <c r="N12" s="120"/>
      <c r="O12" s="120"/>
      <c r="P12" s="120"/>
      <c r="Q12" s="120">
        <f t="shared" si="1"/>
        <v>0</v>
      </c>
      <c r="R12" s="121"/>
    </row>
    <row r="13" spans="1:18" s="12" customFormat="1" ht="29.25" customHeight="1" hidden="1">
      <c r="A13" s="116" t="s">
        <v>137</v>
      </c>
      <c r="B13" s="118" t="s">
        <v>36</v>
      </c>
      <c r="C13" s="126"/>
      <c r="D13" s="123" t="s">
        <v>35</v>
      </c>
      <c r="E13" s="127" t="s">
        <v>53</v>
      </c>
      <c r="F13" s="125">
        <f>G13</f>
        <v>0</v>
      </c>
      <c r="G13" s="125"/>
      <c r="H13" s="125"/>
      <c r="I13" s="125"/>
      <c r="J13" s="125"/>
      <c r="K13" s="125">
        <f>M13+P13</f>
        <v>0</v>
      </c>
      <c r="L13" s="125"/>
      <c r="M13" s="125"/>
      <c r="N13" s="125"/>
      <c r="O13" s="125"/>
      <c r="P13" s="125"/>
      <c r="Q13" s="120">
        <f t="shared" si="1"/>
        <v>0</v>
      </c>
      <c r="R13" s="121"/>
    </row>
    <row r="14" spans="1:17" s="12" customFormat="1" ht="35.25" customHeight="1" hidden="1">
      <c r="A14" s="128" t="s">
        <v>222</v>
      </c>
      <c r="B14" s="31">
        <v>3112</v>
      </c>
      <c r="C14" s="129"/>
      <c r="D14" s="130" t="s">
        <v>33</v>
      </c>
      <c r="E14" s="131" t="s">
        <v>221</v>
      </c>
      <c r="F14" s="125">
        <f>G14</f>
        <v>0</v>
      </c>
      <c r="G14" s="125"/>
      <c r="H14" s="125"/>
      <c r="I14" s="125"/>
      <c r="J14" s="125"/>
      <c r="K14" s="125">
        <f>M14+P14</f>
        <v>0</v>
      </c>
      <c r="L14" s="125"/>
      <c r="M14" s="125"/>
      <c r="N14" s="125"/>
      <c r="O14" s="125"/>
      <c r="P14" s="125"/>
      <c r="Q14" s="120">
        <f>K14+F14</f>
        <v>0</v>
      </c>
    </row>
    <row r="15" spans="1:17" s="12" customFormat="1" ht="23.25" customHeight="1" hidden="1">
      <c r="A15" s="116" t="s">
        <v>138</v>
      </c>
      <c r="B15" s="33">
        <v>4082</v>
      </c>
      <c r="C15" s="132"/>
      <c r="D15" s="133" t="s">
        <v>51</v>
      </c>
      <c r="E15" s="34" t="s">
        <v>62</v>
      </c>
      <c r="F15" s="125">
        <f aca="true" t="shared" si="2" ref="F15:F71">G15</f>
        <v>0</v>
      </c>
      <c r="G15" s="125"/>
      <c r="H15" s="125"/>
      <c r="I15" s="125"/>
      <c r="J15" s="125"/>
      <c r="K15" s="125">
        <f aca="true" t="shared" si="3" ref="K15:K22">M15+P15</f>
        <v>0</v>
      </c>
      <c r="L15" s="125"/>
      <c r="M15" s="125"/>
      <c r="N15" s="125"/>
      <c r="O15" s="125"/>
      <c r="P15" s="125"/>
      <c r="Q15" s="120">
        <f t="shared" si="1"/>
        <v>0</v>
      </c>
    </row>
    <row r="16" spans="1:17" s="12" customFormat="1" ht="27" customHeight="1" hidden="1">
      <c r="A16" s="116"/>
      <c r="B16" s="33"/>
      <c r="C16" s="132"/>
      <c r="D16" s="133"/>
      <c r="E16" s="34"/>
      <c r="F16" s="125"/>
      <c r="G16" s="125"/>
      <c r="H16" s="125"/>
      <c r="I16" s="125"/>
      <c r="J16" s="125"/>
      <c r="K16" s="125">
        <f t="shared" si="3"/>
        <v>0</v>
      </c>
      <c r="L16" s="125"/>
      <c r="M16" s="125"/>
      <c r="N16" s="125"/>
      <c r="O16" s="125"/>
      <c r="P16" s="125"/>
      <c r="Q16" s="120">
        <f t="shared" si="1"/>
        <v>0</v>
      </c>
    </row>
    <row r="17" spans="1:17" s="12" customFormat="1" ht="27" customHeight="1" hidden="1">
      <c r="A17" s="116"/>
      <c r="B17" s="33"/>
      <c r="C17" s="132"/>
      <c r="D17" s="118"/>
      <c r="E17" s="34"/>
      <c r="F17" s="125"/>
      <c r="G17" s="125"/>
      <c r="H17" s="125"/>
      <c r="I17" s="125"/>
      <c r="J17" s="125"/>
      <c r="K17" s="125">
        <f t="shared" si="3"/>
        <v>0</v>
      </c>
      <c r="L17" s="125"/>
      <c r="M17" s="125"/>
      <c r="N17" s="125"/>
      <c r="O17" s="125"/>
      <c r="P17" s="125"/>
      <c r="Q17" s="120">
        <f t="shared" si="1"/>
        <v>0</v>
      </c>
    </row>
    <row r="18" spans="1:17" s="12" customFormat="1" ht="35.25" customHeight="1" hidden="1">
      <c r="A18" s="128" t="s">
        <v>139</v>
      </c>
      <c r="B18" s="31">
        <v>6013</v>
      </c>
      <c r="C18" s="31"/>
      <c r="D18" s="118" t="s">
        <v>126</v>
      </c>
      <c r="E18" s="32" t="s">
        <v>140</v>
      </c>
      <c r="F18" s="125">
        <f t="shared" si="2"/>
        <v>0</v>
      </c>
      <c r="G18" s="125"/>
      <c r="H18" s="125"/>
      <c r="I18" s="125"/>
      <c r="J18" s="125"/>
      <c r="K18" s="125">
        <f t="shared" si="3"/>
        <v>0</v>
      </c>
      <c r="L18" s="125"/>
      <c r="M18" s="125"/>
      <c r="N18" s="125"/>
      <c r="O18" s="125"/>
      <c r="P18" s="125"/>
      <c r="Q18" s="120">
        <f t="shared" si="1"/>
        <v>0</v>
      </c>
    </row>
    <row r="19" spans="1:17" s="12" customFormat="1" ht="27.75" customHeight="1" hidden="1">
      <c r="A19" s="128" t="s">
        <v>177</v>
      </c>
      <c r="B19" s="31">
        <v>6014</v>
      </c>
      <c r="C19" s="129"/>
      <c r="D19" s="118" t="s">
        <v>126</v>
      </c>
      <c r="E19" s="32" t="s">
        <v>178</v>
      </c>
      <c r="F19" s="125">
        <f t="shared" si="2"/>
        <v>0</v>
      </c>
      <c r="G19" s="125"/>
      <c r="H19" s="125"/>
      <c r="I19" s="125"/>
      <c r="J19" s="125"/>
      <c r="K19" s="125">
        <f t="shared" si="3"/>
        <v>0</v>
      </c>
      <c r="L19" s="125"/>
      <c r="M19" s="125"/>
      <c r="N19" s="125"/>
      <c r="O19" s="125"/>
      <c r="P19" s="125"/>
      <c r="Q19" s="120">
        <f t="shared" si="1"/>
        <v>0</v>
      </c>
    </row>
    <row r="20" spans="1:17" s="12" customFormat="1" ht="24.75" customHeight="1" hidden="1">
      <c r="A20" s="128" t="s">
        <v>141</v>
      </c>
      <c r="B20" s="31">
        <v>6030</v>
      </c>
      <c r="C20" s="129"/>
      <c r="D20" s="118" t="s">
        <v>126</v>
      </c>
      <c r="E20" s="32" t="s">
        <v>127</v>
      </c>
      <c r="F20" s="125">
        <f t="shared" si="2"/>
        <v>0</v>
      </c>
      <c r="G20" s="125"/>
      <c r="H20" s="125"/>
      <c r="I20" s="125"/>
      <c r="J20" s="125"/>
      <c r="K20" s="125">
        <f t="shared" si="3"/>
        <v>0</v>
      </c>
      <c r="L20" s="125"/>
      <c r="M20" s="125"/>
      <c r="N20" s="125"/>
      <c r="O20" s="125"/>
      <c r="P20" s="125"/>
      <c r="Q20" s="120">
        <f t="shared" si="1"/>
        <v>0</v>
      </c>
    </row>
    <row r="21" spans="1:17" s="12" customFormat="1" ht="30" customHeight="1" hidden="1">
      <c r="A21" s="128" t="s">
        <v>264</v>
      </c>
      <c r="B21" s="31">
        <v>7670</v>
      </c>
      <c r="C21" s="129"/>
      <c r="D21" s="130" t="s">
        <v>149</v>
      </c>
      <c r="E21" s="27" t="s">
        <v>263</v>
      </c>
      <c r="F21" s="125">
        <f t="shared" si="2"/>
        <v>0</v>
      </c>
      <c r="G21" s="125"/>
      <c r="H21" s="125"/>
      <c r="I21" s="125"/>
      <c r="J21" s="125"/>
      <c r="K21" s="125">
        <f t="shared" si="3"/>
        <v>0</v>
      </c>
      <c r="L21" s="125"/>
      <c r="M21" s="125"/>
      <c r="N21" s="125"/>
      <c r="O21" s="125"/>
      <c r="P21" s="125"/>
      <c r="Q21" s="120">
        <f t="shared" si="1"/>
        <v>0</v>
      </c>
    </row>
    <row r="22" spans="1:17" s="12" customFormat="1" ht="33" customHeight="1" hidden="1">
      <c r="A22" s="128" t="s">
        <v>239</v>
      </c>
      <c r="B22" s="31">
        <v>8110</v>
      </c>
      <c r="C22" s="129"/>
      <c r="D22" s="130" t="s">
        <v>240</v>
      </c>
      <c r="E22" s="32" t="s">
        <v>241</v>
      </c>
      <c r="F22" s="125">
        <f t="shared" si="2"/>
        <v>0</v>
      </c>
      <c r="G22" s="125"/>
      <c r="H22" s="125"/>
      <c r="I22" s="125"/>
      <c r="J22" s="125"/>
      <c r="K22" s="125">
        <f t="shared" si="3"/>
        <v>0</v>
      </c>
      <c r="L22" s="125"/>
      <c r="M22" s="125"/>
      <c r="N22" s="125"/>
      <c r="O22" s="125"/>
      <c r="P22" s="125"/>
      <c r="Q22" s="120">
        <f t="shared" si="1"/>
        <v>0</v>
      </c>
    </row>
    <row r="23" spans="1:17" s="12" customFormat="1" ht="31.5" customHeight="1" hidden="1">
      <c r="A23" s="116" t="s">
        <v>142</v>
      </c>
      <c r="B23" s="31">
        <v>8330</v>
      </c>
      <c r="C23" s="134"/>
      <c r="D23" s="130" t="s">
        <v>143</v>
      </c>
      <c r="E23" s="32" t="s">
        <v>144</v>
      </c>
      <c r="F23" s="125">
        <f t="shared" si="2"/>
        <v>0</v>
      </c>
      <c r="G23" s="125"/>
      <c r="H23" s="125"/>
      <c r="I23" s="125"/>
      <c r="J23" s="125"/>
      <c r="K23" s="125">
        <f>M23</f>
        <v>0</v>
      </c>
      <c r="L23" s="125"/>
      <c r="M23" s="125"/>
      <c r="N23" s="125"/>
      <c r="O23" s="125"/>
      <c r="P23" s="125"/>
      <c r="Q23" s="120">
        <f t="shared" si="1"/>
        <v>0</v>
      </c>
    </row>
    <row r="24" spans="1:17" s="12" customFormat="1" ht="25.5">
      <c r="A24" s="116"/>
      <c r="B24" s="117" t="s">
        <v>190</v>
      </c>
      <c r="C24" s="134"/>
      <c r="D24" s="130"/>
      <c r="E24" s="30" t="s">
        <v>283</v>
      </c>
      <c r="F24" s="120">
        <f>SUM(F25:F71)</f>
        <v>40563.32800000001</v>
      </c>
      <c r="G24" s="120">
        <f aca="true" t="shared" si="4" ref="G24:P24">SUM(G25:G71)</f>
        <v>40563.32800000001</v>
      </c>
      <c r="H24" s="120">
        <f t="shared" si="4"/>
        <v>38048.39</v>
      </c>
      <c r="I24" s="120">
        <f t="shared" si="4"/>
        <v>155.11599999999999</v>
      </c>
      <c r="J24" s="120">
        <f t="shared" si="4"/>
        <v>0</v>
      </c>
      <c r="K24" s="120">
        <f t="shared" si="4"/>
        <v>100</v>
      </c>
      <c r="L24" s="120">
        <f t="shared" si="4"/>
        <v>100</v>
      </c>
      <c r="M24" s="120">
        <f t="shared" si="4"/>
        <v>0</v>
      </c>
      <c r="N24" s="120">
        <f t="shared" si="4"/>
        <v>0</v>
      </c>
      <c r="O24" s="120">
        <f t="shared" si="4"/>
        <v>0</v>
      </c>
      <c r="P24" s="120">
        <f t="shared" si="4"/>
        <v>100</v>
      </c>
      <c r="Q24" s="120">
        <f t="shared" si="1"/>
        <v>40663.32800000001</v>
      </c>
    </row>
    <row r="25" spans="1:17" s="12" customFormat="1" ht="25.5">
      <c r="A25" s="116" t="s">
        <v>215</v>
      </c>
      <c r="B25" s="118" t="s">
        <v>124</v>
      </c>
      <c r="C25" s="134"/>
      <c r="D25" s="123" t="s">
        <v>31</v>
      </c>
      <c r="E25" s="135" t="s">
        <v>156</v>
      </c>
      <c r="F25" s="125">
        <f>G25</f>
        <v>3088.5589999999997</v>
      </c>
      <c r="G25" s="125">
        <f>3049.361+39.198</f>
        <v>3088.5589999999997</v>
      </c>
      <c r="H25" s="125">
        <v>2580.598</v>
      </c>
      <c r="I25" s="125">
        <f>62.865+14.918</f>
        <v>77.783</v>
      </c>
      <c r="J25" s="125"/>
      <c r="K25" s="125">
        <f aca="true" t="shared" si="5" ref="K25:K70">M25+P25</f>
        <v>0</v>
      </c>
      <c r="L25" s="125"/>
      <c r="M25" s="125"/>
      <c r="N25" s="125"/>
      <c r="O25" s="125"/>
      <c r="P25" s="125"/>
      <c r="Q25" s="120">
        <f aca="true" t="shared" si="6" ref="Q25:Q85">K25+F25</f>
        <v>3088.5589999999997</v>
      </c>
    </row>
    <row r="26" spans="1:17" s="12" customFormat="1" ht="21.75" customHeight="1">
      <c r="A26" s="116" t="s">
        <v>191</v>
      </c>
      <c r="B26" s="24">
        <v>1010</v>
      </c>
      <c r="C26" s="136" t="s">
        <v>24</v>
      </c>
      <c r="D26" s="118" t="s">
        <v>37</v>
      </c>
      <c r="E26" s="25" t="s">
        <v>47</v>
      </c>
      <c r="F26" s="125">
        <f t="shared" si="2"/>
        <v>1031.961</v>
      </c>
      <c r="G26" s="125">
        <v>1031.961</v>
      </c>
      <c r="H26" s="125">
        <v>666.144</v>
      </c>
      <c r="I26" s="125">
        <v>77.333</v>
      </c>
      <c r="J26" s="125"/>
      <c r="K26" s="125">
        <f t="shared" si="5"/>
        <v>0</v>
      </c>
      <c r="L26" s="125"/>
      <c r="M26" s="125"/>
      <c r="N26" s="125"/>
      <c r="O26" s="125"/>
      <c r="P26" s="125"/>
      <c r="Q26" s="120">
        <f t="shared" si="6"/>
        <v>1031.961</v>
      </c>
    </row>
    <row r="27" spans="1:17" s="12" customFormat="1" ht="25.5">
      <c r="A27" s="116" t="s">
        <v>192</v>
      </c>
      <c r="B27" s="31">
        <v>1021</v>
      </c>
      <c r="C27" s="118"/>
      <c r="D27" s="118" t="s">
        <v>38</v>
      </c>
      <c r="E27" s="32" t="s">
        <v>261</v>
      </c>
      <c r="F27" s="125">
        <f t="shared" si="2"/>
        <v>4658.176</v>
      </c>
      <c r="G27" s="137">
        <f>3280.371+1377.805</f>
        <v>4658.176</v>
      </c>
      <c r="H27" s="125">
        <f>2980.371+1377.805</f>
        <v>4358.176</v>
      </c>
      <c r="I27" s="125"/>
      <c r="J27" s="125"/>
      <c r="K27" s="125">
        <f t="shared" si="5"/>
        <v>0</v>
      </c>
      <c r="L27" s="125"/>
      <c r="M27" s="125"/>
      <c r="N27" s="125"/>
      <c r="O27" s="125"/>
      <c r="P27" s="125"/>
      <c r="Q27" s="120">
        <f t="shared" si="6"/>
        <v>4658.176</v>
      </c>
    </row>
    <row r="28" spans="1:17" s="12" customFormat="1" ht="25.5">
      <c r="A28" s="116" t="s">
        <v>193</v>
      </c>
      <c r="B28" s="31">
        <v>1031</v>
      </c>
      <c r="C28" s="118"/>
      <c r="D28" s="118" t="s">
        <v>38</v>
      </c>
      <c r="E28" s="32" t="s">
        <v>262</v>
      </c>
      <c r="F28" s="125">
        <f t="shared" si="2"/>
        <v>27023.2</v>
      </c>
      <c r="G28" s="125">
        <v>27023.2</v>
      </c>
      <c r="H28" s="125">
        <v>27023.2</v>
      </c>
      <c r="I28" s="125"/>
      <c r="J28" s="125"/>
      <c r="K28" s="125">
        <f t="shared" si="5"/>
        <v>0</v>
      </c>
      <c r="L28" s="125"/>
      <c r="M28" s="125"/>
      <c r="N28" s="125"/>
      <c r="O28" s="125"/>
      <c r="P28" s="125"/>
      <c r="Q28" s="120">
        <f t="shared" si="6"/>
        <v>27023.2</v>
      </c>
    </row>
    <row r="29" spans="1:17" s="12" customFormat="1" ht="39" customHeight="1" hidden="1">
      <c r="A29" s="116"/>
      <c r="B29" s="122"/>
      <c r="C29" s="106"/>
      <c r="D29" s="118"/>
      <c r="E29" s="32"/>
      <c r="F29" s="125">
        <f t="shared" si="2"/>
        <v>0</v>
      </c>
      <c r="G29" s="125"/>
      <c r="H29" s="125"/>
      <c r="I29" s="125"/>
      <c r="J29" s="125"/>
      <c r="K29" s="125">
        <f t="shared" si="5"/>
        <v>0</v>
      </c>
      <c r="L29" s="125"/>
      <c r="M29" s="125"/>
      <c r="N29" s="125"/>
      <c r="O29" s="125"/>
      <c r="P29" s="125"/>
      <c r="Q29" s="120">
        <f t="shared" si="6"/>
        <v>0</v>
      </c>
    </row>
    <row r="30" spans="1:17" s="12" customFormat="1" ht="39" customHeight="1" hidden="1">
      <c r="A30" s="116" t="s">
        <v>226</v>
      </c>
      <c r="B30" s="122">
        <v>1041</v>
      </c>
      <c r="C30" s="106"/>
      <c r="D30" s="118" t="s">
        <v>38</v>
      </c>
      <c r="E30" s="32" t="s">
        <v>88</v>
      </c>
      <c r="F30" s="125">
        <f t="shared" si="2"/>
        <v>0</v>
      </c>
      <c r="G30" s="125"/>
      <c r="H30" s="125"/>
      <c r="I30" s="125"/>
      <c r="J30" s="125"/>
      <c r="K30" s="125">
        <f t="shared" si="5"/>
        <v>0</v>
      </c>
      <c r="L30" s="125"/>
      <c r="M30" s="125"/>
      <c r="N30" s="125"/>
      <c r="O30" s="125"/>
      <c r="P30" s="125"/>
      <c r="Q30" s="120">
        <f t="shared" si="6"/>
        <v>0</v>
      </c>
    </row>
    <row r="31" spans="1:17" s="12" customFormat="1" ht="39" customHeight="1" hidden="1">
      <c r="A31" s="116" t="s">
        <v>194</v>
      </c>
      <c r="B31" s="31">
        <v>1061</v>
      </c>
      <c r="C31" s="118"/>
      <c r="D31" s="118" t="s">
        <v>38</v>
      </c>
      <c r="E31" s="32" t="s">
        <v>88</v>
      </c>
      <c r="F31" s="125">
        <f t="shared" si="2"/>
        <v>0</v>
      </c>
      <c r="G31" s="125"/>
      <c r="H31" s="125"/>
      <c r="I31" s="125"/>
      <c r="J31" s="125"/>
      <c r="K31" s="125">
        <f t="shared" si="5"/>
        <v>0</v>
      </c>
      <c r="L31" s="125"/>
      <c r="M31" s="125"/>
      <c r="N31" s="125"/>
      <c r="O31" s="125"/>
      <c r="P31" s="125"/>
      <c r="Q31" s="120">
        <f t="shared" si="6"/>
        <v>0</v>
      </c>
    </row>
    <row r="32" spans="1:17" s="12" customFormat="1" ht="33.75" customHeight="1">
      <c r="A32" s="116" t="s">
        <v>195</v>
      </c>
      <c r="B32" s="31">
        <v>1070</v>
      </c>
      <c r="C32" s="118" t="s">
        <v>25</v>
      </c>
      <c r="D32" s="118" t="s">
        <v>39</v>
      </c>
      <c r="E32" s="32" t="s">
        <v>84</v>
      </c>
      <c r="F32" s="125">
        <f t="shared" si="2"/>
        <v>991.728</v>
      </c>
      <c r="G32" s="125">
        <v>991.728</v>
      </c>
      <c r="H32" s="125">
        <v>918.628</v>
      </c>
      <c r="I32" s="125">
        <f>166.505-166.505</f>
        <v>0</v>
      </c>
      <c r="J32" s="125"/>
      <c r="K32" s="125">
        <f t="shared" si="5"/>
        <v>0</v>
      </c>
      <c r="L32" s="125"/>
      <c r="M32" s="125"/>
      <c r="N32" s="125"/>
      <c r="O32" s="125"/>
      <c r="P32" s="125"/>
      <c r="Q32" s="120">
        <f t="shared" si="6"/>
        <v>991.728</v>
      </c>
    </row>
    <row r="33" spans="1:17" s="12" customFormat="1" ht="26.25" customHeight="1" hidden="1">
      <c r="A33" s="116" t="s">
        <v>196</v>
      </c>
      <c r="B33" s="33">
        <v>1080</v>
      </c>
      <c r="C33" s="138"/>
      <c r="D33" s="139" t="s">
        <v>39</v>
      </c>
      <c r="E33" s="34" t="s">
        <v>83</v>
      </c>
      <c r="F33" s="125">
        <f t="shared" si="2"/>
        <v>0</v>
      </c>
      <c r="G33" s="125"/>
      <c r="H33" s="125"/>
      <c r="I33" s="125"/>
      <c r="J33" s="125"/>
      <c r="K33" s="125">
        <f t="shared" si="5"/>
        <v>0</v>
      </c>
      <c r="L33" s="125"/>
      <c r="M33" s="125"/>
      <c r="N33" s="125"/>
      <c r="O33" s="125"/>
      <c r="P33" s="125"/>
      <c r="Q33" s="120">
        <f t="shared" si="6"/>
        <v>0</v>
      </c>
    </row>
    <row r="34" spans="6:17" s="12" customFormat="1" ht="31.5" customHeight="1" hidden="1">
      <c r="F34" s="125">
        <f t="shared" si="2"/>
        <v>0</v>
      </c>
      <c r="G34" s="125"/>
      <c r="H34" s="125"/>
      <c r="I34" s="125"/>
      <c r="J34" s="125"/>
      <c r="K34" s="125">
        <f t="shared" si="5"/>
        <v>0</v>
      </c>
      <c r="L34" s="125"/>
      <c r="M34" s="125"/>
      <c r="N34" s="125"/>
      <c r="O34" s="125"/>
      <c r="P34" s="125"/>
      <c r="Q34" s="120">
        <f t="shared" si="6"/>
        <v>0</v>
      </c>
    </row>
    <row r="35" spans="1:17" s="12" customFormat="1" ht="27" customHeight="1" hidden="1">
      <c r="A35" s="116" t="s">
        <v>198</v>
      </c>
      <c r="B35" s="31">
        <v>1142</v>
      </c>
      <c r="C35" s="118"/>
      <c r="D35" s="118" t="s">
        <v>40</v>
      </c>
      <c r="E35" s="32" t="s">
        <v>74</v>
      </c>
      <c r="F35" s="125">
        <f t="shared" si="2"/>
        <v>0</v>
      </c>
      <c r="G35" s="125"/>
      <c r="H35" s="125"/>
      <c r="I35" s="125"/>
      <c r="J35" s="125"/>
      <c r="K35" s="125">
        <f t="shared" si="5"/>
        <v>0</v>
      </c>
      <c r="L35" s="125"/>
      <c r="M35" s="125"/>
      <c r="N35" s="125"/>
      <c r="O35" s="125"/>
      <c r="P35" s="125"/>
      <c r="Q35" s="120">
        <f t="shared" si="6"/>
        <v>0</v>
      </c>
    </row>
    <row r="36" spans="1:17" s="12" customFormat="1" ht="22.5" customHeight="1" hidden="1">
      <c r="A36" s="116" t="s">
        <v>196</v>
      </c>
      <c r="B36" s="31">
        <v>1080</v>
      </c>
      <c r="C36" s="118"/>
      <c r="D36" s="118" t="s">
        <v>39</v>
      </c>
      <c r="E36" s="32" t="s">
        <v>83</v>
      </c>
      <c r="F36" s="125">
        <f t="shared" si="2"/>
        <v>0</v>
      </c>
      <c r="G36" s="125"/>
      <c r="H36" s="125"/>
      <c r="I36" s="125"/>
      <c r="J36" s="125"/>
      <c r="K36" s="125">
        <f t="shared" si="5"/>
        <v>0</v>
      </c>
      <c r="L36" s="125"/>
      <c r="M36" s="125"/>
      <c r="N36" s="125"/>
      <c r="O36" s="125"/>
      <c r="P36" s="125"/>
      <c r="Q36" s="120">
        <f t="shared" si="6"/>
        <v>0</v>
      </c>
    </row>
    <row r="37" spans="1:17" s="12" customFormat="1" ht="76.5" customHeight="1" hidden="1">
      <c r="A37" s="116" t="s">
        <v>197</v>
      </c>
      <c r="B37" s="31">
        <v>1141</v>
      </c>
      <c r="C37" s="118" t="s">
        <v>27</v>
      </c>
      <c r="D37" s="118" t="s">
        <v>40</v>
      </c>
      <c r="E37" s="32" t="s">
        <v>60</v>
      </c>
      <c r="F37" s="125">
        <f t="shared" si="2"/>
        <v>0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0">
        <f t="shared" si="6"/>
        <v>0</v>
      </c>
    </row>
    <row r="38" spans="1:17" s="12" customFormat="1" ht="12.75">
      <c r="A38" s="116" t="s">
        <v>198</v>
      </c>
      <c r="B38" s="31">
        <v>1142</v>
      </c>
      <c r="C38" s="118"/>
      <c r="D38" s="118" t="s">
        <v>40</v>
      </c>
      <c r="E38" s="32" t="s">
        <v>280</v>
      </c>
      <c r="F38" s="125">
        <f t="shared" si="2"/>
        <v>110.36</v>
      </c>
      <c r="G38" s="125">
        <v>110.36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0">
        <f t="shared" si="6"/>
        <v>110.36</v>
      </c>
    </row>
    <row r="39" spans="1:17" s="12" customFormat="1" ht="25.5">
      <c r="A39" s="116" t="s">
        <v>199</v>
      </c>
      <c r="B39" s="31">
        <v>1151</v>
      </c>
      <c r="C39" s="118"/>
      <c r="D39" s="118" t="s">
        <v>40</v>
      </c>
      <c r="E39" s="32" t="s">
        <v>86</v>
      </c>
      <c r="F39" s="125">
        <f t="shared" si="2"/>
        <v>191.156</v>
      </c>
      <c r="G39" s="125">
        <v>191.156</v>
      </c>
      <c r="H39" s="125">
        <v>182.056</v>
      </c>
      <c r="I39" s="125"/>
      <c r="J39" s="125"/>
      <c r="K39" s="125">
        <f t="shared" si="5"/>
        <v>0</v>
      </c>
      <c r="L39" s="125"/>
      <c r="M39" s="125"/>
      <c r="N39" s="125"/>
      <c r="O39" s="125"/>
      <c r="P39" s="125"/>
      <c r="Q39" s="120">
        <f t="shared" si="6"/>
        <v>191.156</v>
      </c>
    </row>
    <row r="40" spans="1:17" s="12" customFormat="1" ht="39" customHeight="1" hidden="1">
      <c r="A40" s="116" t="s">
        <v>200</v>
      </c>
      <c r="B40" s="31">
        <v>1152</v>
      </c>
      <c r="C40" s="118"/>
      <c r="D40" s="118" t="s">
        <v>40</v>
      </c>
      <c r="E40" s="32" t="s">
        <v>87</v>
      </c>
      <c r="F40" s="125">
        <f t="shared" si="2"/>
        <v>0</v>
      </c>
      <c r="G40" s="125"/>
      <c r="H40" s="125"/>
      <c r="I40" s="125"/>
      <c r="J40" s="125"/>
      <c r="K40" s="125">
        <f t="shared" si="5"/>
        <v>0</v>
      </c>
      <c r="L40" s="125"/>
      <c r="M40" s="125"/>
      <c r="N40" s="125"/>
      <c r="O40" s="125"/>
      <c r="P40" s="125"/>
      <c r="Q40" s="120">
        <f t="shared" si="6"/>
        <v>0</v>
      </c>
    </row>
    <row r="41" spans="1:17" s="12" customFormat="1" ht="25.5">
      <c r="A41" s="116" t="s">
        <v>200</v>
      </c>
      <c r="B41" s="31">
        <v>1152</v>
      </c>
      <c r="C41" s="118"/>
      <c r="D41" s="118" t="s">
        <v>40</v>
      </c>
      <c r="E41" s="32" t="s">
        <v>87</v>
      </c>
      <c r="F41" s="125">
        <f t="shared" si="2"/>
        <v>2319.588</v>
      </c>
      <c r="G41" s="125">
        <v>2319.588</v>
      </c>
      <c r="H41" s="125">
        <v>2319.588</v>
      </c>
      <c r="I41" s="125"/>
      <c r="J41" s="125"/>
      <c r="K41" s="125">
        <f t="shared" si="5"/>
        <v>0</v>
      </c>
      <c r="L41" s="125"/>
      <c r="M41" s="125"/>
      <c r="N41" s="125"/>
      <c r="O41" s="125"/>
      <c r="P41" s="125"/>
      <c r="Q41" s="120">
        <f t="shared" si="6"/>
        <v>2319.588</v>
      </c>
    </row>
    <row r="42" spans="1:17" s="12" customFormat="1" ht="36.75" customHeight="1" hidden="1">
      <c r="A42" s="116" t="s">
        <v>201</v>
      </c>
      <c r="B42" s="31">
        <v>1160</v>
      </c>
      <c r="C42" s="118" t="s">
        <v>26</v>
      </c>
      <c r="D42" s="118" t="s">
        <v>40</v>
      </c>
      <c r="E42" s="32" t="s">
        <v>134</v>
      </c>
      <c r="F42" s="125">
        <f t="shared" si="2"/>
        <v>0</v>
      </c>
      <c r="G42" s="125"/>
      <c r="H42" s="125"/>
      <c r="I42" s="125"/>
      <c r="J42" s="125"/>
      <c r="K42" s="125">
        <f t="shared" si="5"/>
        <v>0</v>
      </c>
      <c r="L42" s="125"/>
      <c r="M42" s="125"/>
      <c r="N42" s="125"/>
      <c r="O42" s="125"/>
      <c r="P42" s="125"/>
      <c r="Q42" s="120">
        <f t="shared" si="6"/>
        <v>0</v>
      </c>
    </row>
    <row r="43" spans="1:17" s="12" customFormat="1" ht="50.25" customHeight="1" hidden="1">
      <c r="A43" s="116"/>
      <c r="B43" s="31"/>
      <c r="C43" s="118"/>
      <c r="D43" s="118"/>
      <c r="E43" s="140"/>
      <c r="F43" s="125">
        <f t="shared" si="2"/>
        <v>0</v>
      </c>
      <c r="G43" s="125"/>
      <c r="H43" s="125"/>
      <c r="I43" s="125"/>
      <c r="J43" s="125"/>
      <c r="K43" s="125">
        <f t="shared" si="5"/>
        <v>0</v>
      </c>
      <c r="L43" s="125"/>
      <c r="M43" s="125"/>
      <c r="N43" s="125"/>
      <c r="O43" s="125"/>
      <c r="P43" s="125"/>
      <c r="Q43" s="120">
        <f t="shared" si="6"/>
        <v>0</v>
      </c>
    </row>
    <row r="44" spans="1:17" s="12" customFormat="1" ht="39" customHeight="1" hidden="1">
      <c r="A44" s="116"/>
      <c r="B44" s="31"/>
      <c r="C44" s="118"/>
      <c r="D44" s="123"/>
      <c r="E44" s="141"/>
      <c r="F44" s="125">
        <f t="shared" si="2"/>
        <v>0</v>
      </c>
      <c r="G44" s="125"/>
      <c r="H44" s="125"/>
      <c r="I44" s="125"/>
      <c r="J44" s="125"/>
      <c r="K44" s="125">
        <f t="shared" si="5"/>
        <v>0</v>
      </c>
      <c r="L44" s="125"/>
      <c r="M44" s="125"/>
      <c r="N44" s="125"/>
      <c r="O44" s="125"/>
      <c r="P44" s="125"/>
      <c r="Q44" s="120">
        <f t="shared" si="6"/>
        <v>0</v>
      </c>
    </row>
    <row r="45" spans="1:17" s="12" customFormat="1" ht="39" customHeight="1" hidden="1">
      <c r="A45" s="116"/>
      <c r="B45" s="24"/>
      <c r="C45" s="136"/>
      <c r="D45" s="123"/>
      <c r="E45" s="142"/>
      <c r="F45" s="125">
        <f t="shared" si="2"/>
        <v>0</v>
      </c>
      <c r="G45" s="125"/>
      <c r="H45" s="125"/>
      <c r="I45" s="125"/>
      <c r="J45" s="125"/>
      <c r="K45" s="125">
        <f t="shared" si="5"/>
        <v>0</v>
      </c>
      <c r="L45" s="125"/>
      <c r="M45" s="125"/>
      <c r="N45" s="125"/>
      <c r="O45" s="125"/>
      <c r="P45" s="125"/>
      <c r="Q45" s="120">
        <f t="shared" si="6"/>
        <v>0</v>
      </c>
    </row>
    <row r="46" spans="1:17" s="12" customFormat="1" ht="39" customHeight="1" hidden="1">
      <c r="A46" s="116"/>
      <c r="B46" s="31"/>
      <c r="C46" s="118"/>
      <c r="D46" s="118"/>
      <c r="E46" s="32"/>
      <c r="F46" s="125">
        <f t="shared" si="2"/>
        <v>0</v>
      </c>
      <c r="G46" s="125"/>
      <c r="H46" s="125"/>
      <c r="I46" s="125"/>
      <c r="J46" s="125"/>
      <c r="K46" s="125">
        <f t="shared" si="5"/>
        <v>0</v>
      </c>
      <c r="L46" s="125"/>
      <c r="M46" s="125"/>
      <c r="N46" s="125"/>
      <c r="O46" s="125"/>
      <c r="P46" s="125"/>
      <c r="Q46" s="120">
        <f t="shared" si="6"/>
        <v>0</v>
      </c>
    </row>
    <row r="47" spans="1:17" s="12" customFormat="1" ht="68.25" customHeight="1" hidden="1">
      <c r="A47" s="116" t="s">
        <v>203</v>
      </c>
      <c r="B47" s="31">
        <v>1181</v>
      </c>
      <c r="C47" s="118"/>
      <c r="D47" s="118" t="s">
        <v>40</v>
      </c>
      <c r="E47" s="32" t="s">
        <v>182</v>
      </c>
      <c r="F47" s="125">
        <f t="shared" si="2"/>
        <v>0</v>
      </c>
      <c r="G47" s="125"/>
      <c r="H47" s="125"/>
      <c r="I47" s="125"/>
      <c r="J47" s="125"/>
      <c r="K47" s="125">
        <f t="shared" si="5"/>
        <v>0</v>
      </c>
      <c r="L47" s="125"/>
      <c r="M47" s="125"/>
      <c r="N47" s="125"/>
      <c r="O47" s="125"/>
      <c r="P47" s="125"/>
      <c r="Q47" s="120">
        <f t="shared" si="6"/>
        <v>0</v>
      </c>
    </row>
    <row r="48" spans="1:17" s="12" customFormat="1" ht="65.25" customHeight="1" hidden="1">
      <c r="A48" s="116" t="s">
        <v>204</v>
      </c>
      <c r="B48" s="31">
        <v>1182</v>
      </c>
      <c r="C48" s="118"/>
      <c r="D48" s="118" t="s">
        <v>40</v>
      </c>
      <c r="E48" s="32" t="s">
        <v>183</v>
      </c>
      <c r="F48" s="125">
        <f t="shared" si="2"/>
        <v>0</v>
      </c>
      <c r="G48" s="125"/>
      <c r="H48" s="125"/>
      <c r="I48" s="125"/>
      <c r="J48" s="125"/>
      <c r="K48" s="125">
        <f t="shared" si="5"/>
        <v>0</v>
      </c>
      <c r="L48" s="125"/>
      <c r="M48" s="125"/>
      <c r="N48" s="125"/>
      <c r="O48" s="125"/>
      <c r="P48" s="125"/>
      <c r="Q48" s="120">
        <f t="shared" si="6"/>
        <v>0</v>
      </c>
    </row>
    <row r="49" spans="1:17" s="12" customFormat="1" ht="48.75" customHeight="1" hidden="1">
      <c r="A49" s="116" t="s">
        <v>202</v>
      </c>
      <c r="B49" s="24">
        <v>1200</v>
      </c>
      <c r="C49" s="136"/>
      <c r="D49" s="106" t="s">
        <v>40</v>
      </c>
      <c r="E49" s="143" t="s">
        <v>89</v>
      </c>
      <c r="F49" s="125">
        <f t="shared" si="2"/>
        <v>0</v>
      </c>
      <c r="G49" s="125"/>
      <c r="H49" s="125"/>
      <c r="I49" s="125"/>
      <c r="J49" s="125"/>
      <c r="K49" s="125">
        <f t="shared" si="5"/>
        <v>0</v>
      </c>
      <c r="L49" s="125"/>
      <c r="M49" s="125"/>
      <c r="N49" s="125"/>
      <c r="O49" s="125"/>
      <c r="P49" s="125"/>
      <c r="Q49" s="120">
        <f t="shared" si="6"/>
        <v>0</v>
      </c>
    </row>
    <row r="50" spans="1:17" s="12" customFormat="1" ht="67.5" customHeight="1" hidden="1">
      <c r="A50" s="116" t="s">
        <v>205</v>
      </c>
      <c r="B50" s="24">
        <v>1210</v>
      </c>
      <c r="C50" s="136"/>
      <c r="D50" s="106" t="s">
        <v>40</v>
      </c>
      <c r="E50" s="144" t="s">
        <v>174</v>
      </c>
      <c r="F50" s="125">
        <f t="shared" si="2"/>
        <v>0</v>
      </c>
      <c r="G50" s="125"/>
      <c r="H50" s="125"/>
      <c r="I50" s="125"/>
      <c r="J50" s="125"/>
      <c r="K50" s="125">
        <f t="shared" si="5"/>
        <v>0</v>
      </c>
      <c r="L50" s="125"/>
      <c r="M50" s="125"/>
      <c r="N50" s="125"/>
      <c r="O50" s="125"/>
      <c r="P50" s="125"/>
      <c r="Q50" s="120">
        <f t="shared" si="6"/>
        <v>0</v>
      </c>
    </row>
    <row r="51" spans="1:17" s="12" customFormat="1" ht="30" customHeight="1" hidden="1">
      <c r="A51" s="116" t="s">
        <v>206</v>
      </c>
      <c r="B51" s="24">
        <v>3133</v>
      </c>
      <c r="C51" s="136"/>
      <c r="D51" s="118" t="s">
        <v>33</v>
      </c>
      <c r="E51" s="26" t="s">
        <v>181</v>
      </c>
      <c r="F51" s="125">
        <f t="shared" si="2"/>
        <v>0</v>
      </c>
      <c r="G51" s="125"/>
      <c r="H51" s="125"/>
      <c r="I51" s="125"/>
      <c r="J51" s="125"/>
      <c r="K51" s="125">
        <f t="shared" si="5"/>
        <v>0</v>
      </c>
      <c r="L51" s="125"/>
      <c r="M51" s="125"/>
      <c r="N51" s="125"/>
      <c r="O51" s="125"/>
      <c r="P51" s="125"/>
      <c r="Q51" s="120">
        <f t="shared" si="6"/>
        <v>0</v>
      </c>
    </row>
    <row r="52" spans="1:17" s="12" customFormat="1" ht="52.5" customHeight="1" hidden="1">
      <c r="A52" s="145" t="s">
        <v>290</v>
      </c>
      <c r="B52" s="35">
        <v>1272</v>
      </c>
      <c r="C52" s="146"/>
      <c r="D52" s="147" t="s">
        <v>40</v>
      </c>
      <c r="E52" s="148" t="s">
        <v>291</v>
      </c>
      <c r="F52" s="125">
        <f t="shared" si="2"/>
        <v>0</v>
      </c>
      <c r="G52" s="125"/>
      <c r="H52" s="125"/>
      <c r="I52" s="125"/>
      <c r="J52" s="125"/>
      <c r="K52" s="125">
        <f>M52+P52</f>
        <v>0</v>
      </c>
      <c r="L52" s="125"/>
      <c r="M52" s="125"/>
      <c r="N52" s="125"/>
      <c r="O52" s="125"/>
      <c r="P52" s="125"/>
      <c r="Q52" s="120">
        <f t="shared" si="6"/>
        <v>0</v>
      </c>
    </row>
    <row r="53" spans="1:17" s="12" customFormat="1" ht="51">
      <c r="A53" s="116" t="s">
        <v>284</v>
      </c>
      <c r="B53" s="24">
        <v>3140</v>
      </c>
      <c r="C53" s="149"/>
      <c r="D53" s="118" t="s">
        <v>33</v>
      </c>
      <c r="E53" s="131" t="s">
        <v>236</v>
      </c>
      <c r="F53" s="125">
        <f t="shared" si="2"/>
        <v>1000</v>
      </c>
      <c r="G53" s="125">
        <v>1000</v>
      </c>
      <c r="H53" s="125"/>
      <c r="I53" s="125"/>
      <c r="J53" s="125"/>
      <c r="K53" s="125">
        <f t="shared" si="5"/>
        <v>0</v>
      </c>
      <c r="L53" s="125"/>
      <c r="M53" s="125"/>
      <c r="N53" s="125"/>
      <c r="O53" s="125"/>
      <c r="P53" s="125"/>
      <c r="Q53" s="120">
        <f t="shared" si="6"/>
        <v>1000</v>
      </c>
    </row>
    <row r="54" spans="1:17" s="12" customFormat="1" ht="22.5" customHeight="1" hidden="1">
      <c r="A54" s="116" t="s">
        <v>207</v>
      </c>
      <c r="B54" s="24">
        <v>4030</v>
      </c>
      <c r="C54" s="132">
        <v>110201</v>
      </c>
      <c r="D54" s="150" t="s">
        <v>45</v>
      </c>
      <c r="E54" s="26" t="s">
        <v>48</v>
      </c>
      <c r="F54" s="125">
        <f t="shared" si="2"/>
        <v>0</v>
      </c>
      <c r="G54" s="125"/>
      <c r="H54" s="125"/>
      <c r="I54" s="125"/>
      <c r="J54" s="125"/>
      <c r="K54" s="125">
        <f t="shared" si="5"/>
        <v>0</v>
      </c>
      <c r="L54" s="125"/>
      <c r="M54" s="125"/>
      <c r="N54" s="125"/>
      <c r="O54" s="125"/>
      <c r="P54" s="125"/>
      <c r="Q54" s="120">
        <f t="shared" si="6"/>
        <v>0</v>
      </c>
    </row>
    <row r="55" spans="1:17" s="12" customFormat="1" ht="27" customHeight="1" hidden="1">
      <c r="A55" s="116" t="s">
        <v>208</v>
      </c>
      <c r="B55" s="24">
        <v>4040</v>
      </c>
      <c r="C55" s="151">
        <v>110202</v>
      </c>
      <c r="D55" s="130" t="s">
        <v>45</v>
      </c>
      <c r="E55" s="26" t="s">
        <v>49</v>
      </c>
      <c r="F55" s="125">
        <f t="shared" si="2"/>
        <v>0</v>
      </c>
      <c r="G55" s="125"/>
      <c r="H55" s="125"/>
      <c r="I55" s="125"/>
      <c r="J55" s="125"/>
      <c r="K55" s="125">
        <f t="shared" si="5"/>
        <v>0</v>
      </c>
      <c r="L55" s="125"/>
      <c r="M55" s="125"/>
      <c r="N55" s="125"/>
      <c r="O55" s="125"/>
      <c r="P55" s="125"/>
      <c r="Q55" s="120">
        <f t="shared" si="6"/>
        <v>0</v>
      </c>
    </row>
    <row r="56" spans="1:17" s="12" customFormat="1" ht="33" customHeight="1" hidden="1">
      <c r="A56" s="116" t="s">
        <v>209</v>
      </c>
      <c r="B56" s="24">
        <v>4060</v>
      </c>
      <c r="C56" s="152">
        <v>110204</v>
      </c>
      <c r="D56" s="153" t="s">
        <v>44</v>
      </c>
      <c r="E56" s="26" t="s">
        <v>50</v>
      </c>
      <c r="F56" s="125">
        <f t="shared" si="2"/>
        <v>0</v>
      </c>
      <c r="G56" s="125"/>
      <c r="H56" s="125"/>
      <c r="I56" s="125"/>
      <c r="J56" s="125"/>
      <c r="K56" s="125">
        <f t="shared" si="5"/>
        <v>0</v>
      </c>
      <c r="L56" s="125"/>
      <c r="M56" s="125"/>
      <c r="N56" s="125"/>
      <c r="O56" s="125"/>
      <c r="P56" s="125"/>
      <c r="Q56" s="120">
        <f t="shared" si="6"/>
        <v>0</v>
      </c>
    </row>
    <row r="57" spans="1:17" s="12" customFormat="1" ht="44.25" customHeight="1" hidden="1">
      <c r="A57" s="116"/>
      <c r="B57" s="33"/>
      <c r="C57" s="132"/>
      <c r="D57" s="133"/>
      <c r="E57" s="34"/>
      <c r="F57" s="125">
        <f t="shared" si="2"/>
        <v>0</v>
      </c>
      <c r="G57" s="125"/>
      <c r="H57" s="125"/>
      <c r="I57" s="125"/>
      <c r="J57" s="125"/>
      <c r="K57" s="125">
        <f t="shared" si="5"/>
        <v>0</v>
      </c>
      <c r="L57" s="125"/>
      <c r="M57" s="125"/>
      <c r="N57" s="125"/>
      <c r="O57" s="125"/>
      <c r="P57" s="125"/>
      <c r="Q57" s="120">
        <f t="shared" si="6"/>
        <v>0</v>
      </c>
    </row>
    <row r="58" spans="1:17" s="12" customFormat="1" ht="41.25" customHeight="1" hidden="1">
      <c r="A58" s="116" t="s">
        <v>210</v>
      </c>
      <c r="B58" s="33">
        <v>5011</v>
      </c>
      <c r="C58" s="132"/>
      <c r="D58" s="133" t="s">
        <v>34</v>
      </c>
      <c r="E58" s="34" t="s">
        <v>179</v>
      </c>
      <c r="F58" s="125">
        <f t="shared" si="2"/>
        <v>0</v>
      </c>
      <c r="G58" s="125"/>
      <c r="H58" s="125"/>
      <c r="I58" s="125"/>
      <c r="J58" s="125"/>
      <c r="K58" s="125">
        <f t="shared" si="5"/>
        <v>0</v>
      </c>
      <c r="L58" s="125"/>
      <c r="M58" s="125"/>
      <c r="N58" s="125"/>
      <c r="O58" s="125"/>
      <c r="P58" s="125"/>
      <c r="Q58" s="120">
        <f t="shared" si="6"/>
        <v>0</v>
      </c>
    </row>
    <row r="59" spans="1:17" s="12" customFormat="1" ht="22.5" customHeight="1">
      <c r="A59" s="128" t="s">
        <v>265</v>
      </c>
      <c r="B59" s="31">
        <v>4082</v>
      </c>
      <c r="C59" s="129"/>
      <c r="D59" s="130" t="s">
        <v>51</v>
      </c>
      <c r="E59" s="34" t="s">
        <v>62</v>
      </c>
      <c r="F59" s="125">
        <f t="shared" si="2"/>
        <v>100</v>
      </c>
      <c r="G59" s="125">
        <v>100</v>
      </c>
      <c r="H59" s="125"/>
      <c r="I59" s="125"/>
      <c r="J59" s="125"/>
      <c r="K59" s="125">
        <f t="shared" si="5"/>
        <v>0</v>
      </c>
      <c r="L59" s="125"/>
      <c r="M59" s="125"/>
      <c r="N59" s="125"/>
      <c r="O59" s="125"/>
      <c r="P59" s="125"/>
      <c r="Q59" s="120">
        <f t="shared" si="6"/>
        <v>100</v>
      </c>
    </row>
    <row r="60" spans="1:17" s="12" customFormat="1" ht="32.25" customHeight="1">
      <c r="A60" s="128" t="s">
        <v>210</v>
      </c>
      <c r="B60" s="33">
        <v>5011</v>
      </c>
      <c r="C60" s="129"/>
      <c r="D60" s="118" t="s">
        <v>34</v>
      </c>
      <c r="E60" s="34" t="s">
        <v>179</v>
      </c>
      <c r="F60" s="125">
        <f t="shared" si="2"/>
        <v>10</v>
      </c>
      <c r="G60" s="125">
        <v>10</v>
      </c>
      <c r="H60" s="125"/>
      <c r="I60" s="125"/>
      <c r="J60" s="125"/>
      <c r="K60" s="125">
        <f t="shared" si="5"/>
        <v>100</v>
      </c>
      <c r="L60" s="125">
        <v>100</v>
      </c>
      <c r="M60" s="125"/>
      <c r="N60" s="125"/>
      <c r="O60" s="125"/>
      <c r="P60" s="125">
        <v>100</v>
      </c>
      <c r="Q60" s="120">
        <f t="shared" si="6"/>
        <v>110</v>
      </c>
    </row>
    <row r="61" spans="1:17" s="12" customFormat="1" ht="25.5">
      <c r="A61" s="116" t="s">
        <v>211</v>
      </c>
      <c r="B61" s="33">
        <v>5012</v>
      </c>
      <c r="C61" s="132"/>
      <c r="D61" s="118" t="s">
        <v>34</v>
      </c>
      <c r="E61" s="34" t="s">
        <v>175</v>
      </c>
      <c r="F61" s="125">
        <f t="shared" si="2"/>
        <v>38.6</v>
      </c>
      <c r="G61" s="125">
        <v>38.6</v>
      </c>
      <c r="H61" s="125"/>
      <c r="I61" s="125"/>
      <c r="J61" s="125"/>
      <c r="K61" s="125">
        <f t="shared" si="5"/>
        <v>0</v>
      </c>
      <c r="L61" s="125"/>
      <c r="M61" s="125"/>
      <c r="N61" s="125"/>
      <c r="O61" s="125"/>
      <c r="P61" s="125"/>
      <c r="Q61" s="120">
        <f t="shared" si="6"/>
        <v>38.6</v>
      </c>
    </row>
    <row r="62" spans="1:17" s="12" customFormat="1" ht="42.75" customHeight="1" hidden="1">
      <c r="A62" s="116" t="s">
        <v>212</v>
      </c>
      <c r="B62" s="24">
        <v>5031</v>
      </c>
      <c r="C62" s="154">
        <v>130107</v>
      </c>
      <c r="D62" s="118" t="s">
        <v>34</v>
      </c>
      <c r="E62" s="26" t="s">
        <v>21</v>
      </c>
      <c r="F62" s="125">
        <f t="shared" si="2"/>
        <v>0</v>
      </c>
      <c r="G62" s="125"/>
      <c r="H62" s="125"/>
      <c r="I62" s="125"/>
      <c r="J62" s="125"/>
      <c r="K62" s="125">
        <f t="shared" si="5"/>
        <v>0</v>
      </c>
      <c r="L62" s="125"/>
      <c r="M62" s="125"/>
      <c r="N62" s="125"/>
      <c r="O62" s="125"/>
      <c r="P62" s="125"/>
      <c r="Q62" s="120">
        <f t="shared" si="6"/>
        <v>0</v>
      </c>
    </row>
    <row r="63" spans="1:17" s="12" customFormat="1" ht="51" customHeight="1" hidden="1">
      <c r="A63" s="116" t="s">
        <v>213</v>
      </c>
      <c r="B63" s="24">
        <v>5061</v>
      </c>
      <c r="C63" s="154"/>
      <c r="D63" s="118" t="s">
        <v>34</v>
      </c>
      <c r="E63" s="26" t="s">
        <v>176</v>
      </c>
      <c r="F63" s="125">
        <f t="shared" si="2"/>
        <v>0</v>
      </c>
      <c r="G63" s="125"/>
      <c r="H63" s="125"/>
      <c r="I63" s="125"/>
      <c r="J63" s="125"/>
      <c r="K63" s="125">
        <f t="shared" si="5"/>
        <v>0</v>
      </c>
      <c r="L63" s="125"/>
      <c r="M63" s="125"/>
      <c r="N63" s="125"/>
      <c r="O63" s="125"/>
      <c r="P63" s="125"/>
      <c r="Q63" s="120">
        <f t="shared" si="6"/>
        <v>0</v>
      </c>
    </row>
    <row r="64" spans="1:17" s="12" customFormat="1" ht="48.75" customHeight="1" hidden="1">
      <c r="A64" s="116" t="s">
        <v>214</v>
      </c>
      <c r="B64" s="24">
        <v>5062</v>
      </c>
      <c r="C64" s="154"/>
      <c r="D64" s="118" t="s">
        <v>34</v>
      </c>
      <c r="E64" s="26" t="s">
        <v>125</v>
      </c>
      <c r="F64" s="125">
        <f t="shared" si="2"/>
        <v>0</v>
      </c>
      <c r="G64" s="125"/>
      <c r="H64" s="125"/>
      <c r="I64" s="125"/>
      <c r="J64" s="125"/>
      <c r="K64" s="125">
        <f t="shared" si="5"/>
        <v>0</v>
      </c>
      <c r="L64" s="125"/>
      <c r="M64" s="125"/>
      <c r="N64" s="125"/>
      <c r="O64" s="125"/>
      <c r="P64" s="125"/>
      <c r="Q64" s="120">
        <f t="shared" si="6"/>
        <v>0</v>
      </c>
    </row>
    <row r="65" spans="1:17" s="12" customFormat="1" ht="36" customHeight="1" hidden="1">
      <c r="A65" s="128" t="s">
        <v>218</v>
      </c>
      <c r="B65" s="31">
        <v>7321</v>
      </c>
      <c r="C65" s="129"/>
      <c r="D65" s="118" t="s">
        <v>158</v>
      </c>
      <c r="E65" s="32" t="s">
        <v>159</v>
      </c>
      <c r="F65" s="125">
        <f t="shared" si="2"/>
        <v>0</v>
      </c>
      <c r="G65" s="125"/>
      <c r="H65" s="125"/>
      <c r="I65" s="125"/>
      <c r="J65" s="125"/>
      <c r="K65" s="125">
        <f t="shared" si="5"/>
        <v>0</v>
      </c>
      <c r="L65" s="125"/>
      <c r="M65" s="125"/>
      <c r="N65" s="125"/>
      <c r="O65" s="125"/>
      <c r="P65" s="125"/>
      <c r="Q65" s="120">
        <f t="shared" si="6"/>
        <v>0</v>
      </c>
    </row>
    <row r="66" spans="1:17" s="12" customFormat="1" ht="54" customHeight="1" hidden="1">
      <c r="A66" s="128" t="s">
        <v>219</v>
      </c>
      <c r="B66" s="31">
        <v>7361</v>
      </c>
      <c r="C66" s="129"/>
      <c r="D66" s="130" t="s">
        <v>149</v>
      </c>
      <c r="E66" s="32" t="s">
        <v>187</v>
      </c>
      <c r="F66" s="125">
        <f t="shared" si="2"/>
        <v>0</v>
      </c>
      <c r="G66" s="125"/>
      <c r="H66" s="125"/>
      <c r="I66" s="125"/>
      <c r="J66" s="125"/>
      <c r="K66" s="125">
        <f t="shared" si="5"/>
        <v>0</v>
      </c>
      <c r="L66" s="125"/>
      <c r="M66" s="125"/>
      <c r="N66" s="125"/>
      <c r="O66" s="125"/>
      <c r="P66" s="125"/>
      <c r="Q66" s="120">
        <f t="shared" si="6"/>
        <v>0</v>
      </c>
    </row>
    <row r="67" spans="1:17" s="12" customFormat="1" ht="54" customHeight="1" hidden="1">
      <c r="A67" s="128" t="s">
        <v>223</v>
      </c>
      <c r="B67" s="31">
        <v>7366</v>
      </c>
      <c r="C67" s="129"/>
      <c r="D67" s="130" t="s">
        <v>149</v>
      </c>
      <c r="E67" s="32" t="s">
        <v>224</v>
      </c>
      <c r="F67" s="125">
        <f t="shared" si="2"/>
        <v>0</v>
      </c>
      <c r="G67" s="125"/>
      <c r="H67" s="125"/>
      <c r="I67" s="125"/>
      <c r="J67" s="125"/>
      <c r="K67" s="125">
        <f t="shared" si="5"/>
        <v>0</v>
      </c>
      <c r="L67" s="125"/>
      <c r="M67" s="125"/>
      <c r="N67" s="125"/>
      <c r="O67" s="125"/>
      <c r="P67" s="125"/>
      <c r="Q67" s="120">
        <f t="shared" si="6"/>
        <v>0</v>
      </c>
    </row>
    <row r="68" spans="1:17" s="12" customFormat="1" ht="24.75" customHeight="1" hidden="1">
      <c r="A68" s="128"/>
      <c r="B68" s="31"/>
      <c r="C68" s="129"/>
      <c r="D68" s="130"/>
      <c r="E68" s="34"/>
      <c r="F68" s="125">
        <f t="shared" si="2"/>
        <v>0</v>
      </c>
      <c r="G68" s="125"/>
      <c r="H68" s="125"/>
      <c r="I68" s="125"/>
      <c r="J68" s="125"/>
      <c r="K68" s="125">
        <f t="shared" si="5"/>
        <v>0</v>
      </c>
      <c r="L68" s="125"/>
      <c r="M68" s="125"/>
      <c r="N68" s="125"/>
      <c r="O68" s="125"/>
      <c r="P68" s="125"/>
      <c r="Q68" s="120">
        <f t="shared" si="6"/>
        <v>0</v>
      </c>
    </row>
    <row r="69" spans="1:17" s="12" customFormat="1" ht="38.25" customHeight="1" hidden="1">
      <c r="A69" s="128" t="s">
        <v>212</v>
      </c>
      <c r="B69" s="31">
        <v>5031</v>
      </c>
      <c r="C69" s="129"/>
      <c r="D69" s="130" t="s">
        <v>34</v>
      </c>
      <c r="E69" s="155" t="s">
        <v>21</v>
      </c>
      <c r="F69" s="125">
        <f t="shared" si="2"/>
        <v>0</v>
      </c>
      <c r="G69" s="125"/>
      <c r="H69" s="125"/>
      <c r="I69" s="125"/>
      <c r="J69" s="125"/>
      <c r="K69" s="125">
        <f t="shared" si="5"/>
        <v>0</v>
      </c>
      <c r="L69" s="125"/>
      <c r="M69" s="125"/>
      <c r="N69" s="125"/>
      <c r="O69" s="125"/>
      <c r="P69" s="125"/>
      <c r="Q69" s="120">
        <f t="shared" si="6"/>
        <v>0</v>
      </c>
    </row>
    <row r="70" spans="1:17" s="12" customFormat="1" ht="38.25" hidden="1">
      <c r="A70" s="116" t="s">
        <v>213</v>
      </c>
      <c r="B70" s="24">
        <v>5061</v>
      </c>
      <c r="C70" s="154"/>
      <c r="D70" s="118" t="s">
        <v>34</v>
      </c>
      <c r="E70" s="26" t="s">
        <v>176</v>
      </c>
      <c r="F70" s="125">
        <f t="shared" si="2"/>
        <v>0</v>
      </c>
      <c r="G70" s="125"/>
      <c r="H70" s="125"/>
      <c r="I70" s="125"/>
      <c r="J70" s="125"/>
      <c r="K70" s="125">
        <f t="shared" si="5"/>
        <v>0</v>
      </c>
      <c r="L70" s="125"/>
      <c r="M70" s="125"/>
      <c r="N70" s="125"/>
      <c r="O70" s="125"/>
      <c r="P70" s="125"/>
      <c r="Q70" s="120">
        <f t="shared" si="6"/>
        <v>0</v>
      </c>
    </row>
    <row r="71" spans="1:17" s="12" customFormat="1" ht="49.5" customHeight="1" hidden="1">
      <c r="A71" s="128" t="s">
        <v>214</v>
      </c>
      <c r="B71" s="31">
        <v>5062</v>
      </c>
      <c r="C71" s="129"/>
      <c r="D71" s="130" t="s">
        <v>34</v>
      </c>
      <c r="E71" s="155" t="s">
        <v>125</v>
      </c>
      <c r="F71" s="125">
        <f t="shared" si="2"/>
        <v>0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0">
        <f t="shared" si="6"/>
        <v>0</v>
      </c>
    </row>
    <row r="72" spans="1:17" s="12" customFormat="1" ht="45" customHeight="1">
      <c r="A72" s="156"/>
      <c r="B72" s="157" t="s">
        <v>232</v>
      </c>
      <c r="C72" s="138"/>
      <c r="D72" s="158"/>
      <c r="E72" s="159" t="s">
        <v>281</v>
      </c>
      <c r="F72" s="120">
        <f aca="true" t="shared" si="7" ref="F72:F85">G72</f>
        <v>14661.822</v>
      </c>
      <c r="G72" s="120">
        <f>SUM(G73:G85)</f>
        <v>14661.822</v>
      </c>
      <c r="H72" s="120">
        <f aca="true" t="shared" si="8" ref="H72:P72">SUM(H73:H85)</f>
        <v>10612.772</v>
      </c>
      <c r="I72" s="120">
        <f t="shared" si="8"/>
        <v>172.035</v>
      </c>
      <c r="J72" s="120">
        <f t="shared" si="8"/>
        <v>0</v>
      </c>
      <c r="K72" s="120">
        <f t="shared" si="8"/>
        <v>0</v>
      </c>
      <c r="L72" s="120">
        <f t="shared" si="8"/>
        <v>0</v>
      </c>
      <c r="M72" s="120">
        <f t="shared" si="8"/>
        <v>0</v>
      </c>
      <c r="N72" s="120">
        <f t="shared" si="8"/>
        <v>0</v>
      </c>
      <c r="O72" s="120">
        <f t="shared" si="8"/>
        <v>0</v>
      </c>
      <c r="P72" s="120">
        <f t="shared" si="8"/>
        <v>0</v>
      </c>
      <c r="Q72" s="120">
        <f t="shared" si="6"/>
        <v>14661.822</v>
      </c>
    </row>
    <row r="73" spans="1:17" s="12" customFormat="1" ht="41.25" customHeight="1">
      <c r="A73" s="128" t="s">
        <v>242</v>
      </c>
      <c r="B73" s="118" t="s">
        <v>124</v>
      </c>
      <c r="C73" s="129"/>
      <c r="D73" s="130" t="s">
        <v>31</v>
      </c>
      <c r="E73" s="160" t="s">
        <v>156</v>
      </c>
      <c r="F73" s="125">
        <f t="shared" si="7"/>
        <v>4449.552000000001</v>
      </c>
      <c r="G73" s="125">
        <f>4299.564+658.02+144.768-652.8</f>
        <v>4449.552000000001</v>
      </c>
      <c r="H73" s="125">
        <f>3470.144+802.788</f>
        <v>4272.932</v>
      </c>
      <c r="I73" s="125"/>
      <c r="J73" s="125"/>
      <c r="K73" s="125">
        <f aca="true" t="shared" si="9" ref="K73:K80">M73+P73</f>
        <v>0</v>
      </c>
      <c r="L73" s="125"/>
      <c r="M73" s="125"/>
      <c r="N73" s="125"/>
      <c r="O73" s="125"/>
      <c r="P73" s="125"/>
      <c r="Q73" s="120">
        <f t="shared" si="6"/>
        <v>4449.552000000001</v>
      </c>
    </row>
    <row r="74" spans="1:17" s="12" customFormat="1" ht="25.5">
      <c r="A74" s="128" t="s">
        <v>243</v>
      </c>
      <c r="B74" s="31">
        <v>2010</v>
      </c>
      <c r="C74" s="129"/>
      <c r="D74" s="130" t="s">
        <v>41</v>
      </c>
      <c r="E74" s="131" t="s">
        <v>22</v>
      </c>
      <c r="F74" s="125">
        <f t="shared" si="7"/>
        <v>393.2</v>
      </c>
      <c r="G74" s="137">
        <v>393.2</v>
      </c>
      <c r="H74" s="125"/>
      <c r="I74" s="125">
        <v>154.4</v>
      </c>
      <c r="J74" s="125"/>
      <c r="K74" s="125">
        <f t="shared" si="9"/>
        <v>0</v>
      </c>
      <c r="L74" s="125"/>
      <c r="M74" s="125"/>
      <c r="N74" s="125"/>
      <c r="O74" s="125"/>
      <c r="P74" s="125"/>
      <c r="Q74" s="120">
        <f t="shared" si="6"/>
        <v>393.2</v>
      </c>
    </row>
    <row r="75" spans="1:17" s="12" customFormat="1" ht="38.25">
      <c r="A75" s="128" t="s">
        <v>244</v>
      </c>
      <c r="B75" s="31">
        <v>2111</v>
      </c>
      <c r="C75" s="129"/>
      <c r="D75" s="130" t="s">
        <v>76</v>
      </c>
      <c r="E75" s="131" t="s">
        <v>233</v>
      </c>
      <c r="F75" s="125">
        <f t="shared" si="7"/>
        <v>171.542</v>
      </c>
      <c r="G75" s="137">
        <v>171.542</v>
      </c>
      <c r="H75" s="125"/>
      <c r="I75" s="125"/>
      <c r="J75" s="125"/>
      <c r="K75" s="125">
        <f t="shared" si="9"/>
        <v>0</v>
      </c>
      <c r="L75" s="125"/>
      <c r="M75" s="125"/>
      <c r="N75" s="125"/>
      <c r="O75" s="125"/>
      <c r="P75" s="125"/>
      <c r="Q75" s="120">
        <f t="shared" si="6"/>
        <v>171.542</v>
      </c>
    </row>
    <row r="76" spans="1:17" s="12" customFormat="1" ht="27" customHeight="1" hidden="1">
      <c r="A76" s="128" t="s">
        <v>245</v>
      </c>
      <c r="B76" s="31">
        <v>2152</v>
      </c>
      <c r="C76" s="129"/>
      <c r="D76" s="130" t="s">
        <v>128</v>
      </c>
      <c r="E76" s="131" t="s">
        <v>234</v>
      </c>
      <c r="F76" s="125">
        <f t="shared" si="7"/>
        <v>0</v>
      </c>
      <c r="G76" s="125"/>
      <c r="H76" s="125"/>
      <c r="I76" s="125"/>
      <c r="J76" s="125"/>
      <c r="K76" s="125">
        <f t="shared" si="9"/>
        <v>0</v>
      </c>
      <c r="L76" s="125"/>
      <c r="M76" s="125"/>
      <c r="N76" s="125"/>
      <c r="O76" s="125"/>
      <c r="P76" s="125"/>
      <c r="Q76" s="120">
        <f t="shared" si="6"/>
        <v>0</v>
      </c>
    </row>
    <row r="77" spans="1:17" s="12" customFormat="1" ht="41.25" customHeight="1" hidden="1">
      <c r="A77" s="128" t="s">
        <v>246</v>
      </c>
      <c r="B77" s="31">
        <v>3031</v>
      </c>
      <c r="C77" s="129"/>
      <c r="D77" s="130" t="s">
        <v>32</v>
      </c>
      <c r="E77" s="131" t="s">
        <v>52</v>
      </c>
      <c r="F77" s="125">
        <f t="shared" si="7"/>
        <v>0</v>
      </c>
      <c r="G77" s="125"/>
      <c r="H77" s="125"/>
      <c r="I77" s="125"/>
      <c r="J77" s="125"/>
      <c r="K77" s="125">
        <f t="shared" si="9"/>
        <v>0</v>
      </c>
      <c r="L77" s="125"/>
      <c r="M77" s="125"/>
      <c r="N77" s="125"/>
      <c r="O77" s="125"/>
      <c r="P77" s="125"/>
      <c r="Q77" s="120">
        <f t="shared" si="6"/>
        <v>0</v>
      </c>
    </row>
    <row r="78" spans="1:17" s="12" customFormat="1" ht="34.5" customHeight="1" hidden="1">
      <c r="A78" s="128" t="s">
        <v>247</v>
      </c>
      <c r="B78" s="31">
        <v>3032</v>
      </c>
      <c r="C78" s="129"/>
      <c r="D78" s="130" t="s">
        <v>42</v>
      </c>
      <c r="E78" s="131" t="s">
        <v>235</v>
      </c>
      <c r="F78" s="125">
        <f t="shared" si="7"/>
        <v>0</v>
      </c>
      <c r="G78" s="125"/>
      <c r="H78" s="125"/>
      <c r="I78" s="125"/>
      <c r="J78" s="125"/>
      <c r="K78" s="125">
        <f t="shared" si="9"/>
        <v>0</v>
      </c>
      <c r="L78" s="125"/>
      <c r="M78" s="125"/>
      <c r="N78" s="125"/>
      <c r="O78" s="125"/>
      <c r="P78" s="125"/>
      <c r="Q78" s="120">
        <f t="shared" si="6"/>
        <v>0</v>
      </c>
    </row>
    <row r="79" spans="1:17" s="12" customFormat="1" ht="36" customHeight="1" hidden="1">
      <c r="A79" s="128" t="s">
        <v>248</v>
      </c>
      <c r="B79" s="31">
        <v>3035</v>
      </c>
      <c r="C79" s="129"/>
      <c r="D79" s="130" t="s">
        <v>42</v>
      </c>
      <c r="E79" s="131" t="s">
        <v>23</v>
      </c>
      <c r="F79" s="125">
        <f t="shared" si="7"/>
        <v>0</v>
      </c>
      <c r="G79" s="125"/>
      <c r="H79" s="125"/>
      <c r="I79" s="125"/>
      <c r="J79" s="125"/>
      <c r="K79" s="125">
        <f t="shared" si="9"/>
        <v>0</v>
      </c>
      <c r="L79" s="125"/>
      <c r="M79" s="125"/>
      <c r="N79" s="125"/>
      <c r="O79" s="125"/>
      <c r="P79" s="125"/>
      <c r="Q79" s="120">
        <f t="shared" si="6"/>
        <v>0</v>
      </c>
    </row>
    <row r="80" spans="1:17" s="12" customFormat="1" ht="25.5">
      <c r="A80" s="128" t="s">
        <v>249</v>
      </c>
      <c r="B80" s="31">
        <v>3105</v>
      </c>
      <c r="C80" s="129"/>
      <c r="D80" s="130" t="s">
        <v>43</v>
      </c>
      <c r="E80" s="131" t="s">
        <v>61</v>
      </c>
      <c r="F80" s="125">
        <f t="shared" si="7"/>
        <v>1354.246</v>
      </c>
      <c r="G80" s="125">
        <v>1354.246</v>
      </c>
      <c r="H80" s="125">
        <v>1340.704</v>
      </c>
      <c r="I80" s="125"/>
      <c r="J80" s="125"/>
      <c r="K80" s="125">
        <f t="shared" si="9"/>
        <v>0</v>
      </c>
      <c r="L80" s="125"/>
      <c r="M80" s="125"/>
      <c r="N80" s="125"/>
      <c r="O80" s="125"/>
      <c r="P80" s="125"/>
      <c r="Q80" s="120">
        <f t="shared" si="6"/>
        <v>1354.246</v>
      </c>
    </row>
    <row r="81" ht="12.75" hidden="1"/>
    <row r="82" spans="1:17" s="12" customFormat="1" ht="66.75" customHeight="1" hidden="1">
      <c r="A82" s="128" t="s">
        <v>250</v>
      </c>
      <c r="B82" s="31">
        <v>3140</v>
      </c>
      <c r="C82" s="129"/>
      <c r="D82" s="130" t="s">
        <v>33</v>
      </c>
      <c r="E82" s="131" t="s">
        <v>236</v>
      </c>
      <c r="F82" s="125">
        <f t="shared" si="7"/>
        <v>0</v>
      </c>
      <c r="G82" s="125"/>
      <c r="H82" s="125"/>
      <c r="I82" s="125"/>
      <c r="J82" s="125"/>
      <c r="K82" s="125">
        <f>M82+P82</f>
        <v>0</v>
      </c>
      <c r="L82" s="125"/>
      <c r="M82" s="125"/>
      <c r="N82" s="125"/>
      <c r="O82" s="125"/>
      <c r="P82" s="125"/>
      <c r="Q82" s="120">
        <f t="shared" si="6"/>
        <v>0</v>
      </c>
    </row>
    <row r="83" spans="1:17" s="12" customFormat="1" ht="35.25" customHeight="1">
      <c r="A83" s="128" t="s">
        <v>345</v>
      </c>
      <c r="B83" s="31">
        <v>3230</v>
      </c>
      <c r="C83" s="129"/>
      <c r="D83" s="130" t="s">
        <v>42</v>
      </c>
      <c r="E83" s="267" t="s">
        <v>346</v>
      </c>
      <c r="F83" s="125">
        <f t="shared" si="7"/>
        <v>852.8</v>
      </c>
      <c r="G83" s="125">
        <v>852.8</v>
      </c>
      <c r="H83" s="125"/>
      <c r="I83" s="125"/>
      <c r="J83" s="125"/>
      <c r="K83" s="125">
        <f>M83+P83</f>
        <v>0</v>
      </c>
      <c r="L83" s="125"/>
      <c r="M83" s="125"/>
      <c r="N83" s="125"/>
      <c r="O83" s="125"/>
      <c r="P83" s="125"/>
      <c r="Q83" s="120">
        <f t="shared" si="6"/>
        <v>852.8</v>
      </c>
    </row>
    <row r="84" spans="1:17" s="12" customFormat="1" ht="25.5">
      <c r="A84" s="128" t="s">
        <v>251</v>
      </c>
      <c r="B84" s="31">
        <v>3241</v>
      </c>
      <c r="C84" s="129"/>
      <c r="D84" s="130" t="s">
        <v>237</v>
      </c>
      <c r="E84" s="131" t="s">
        <v>238</v>
      </c>
      <c r="F84" s="125">
        <f t="shared" si="7"/>
        <v>5225.482</v>
      </c>
      <c r="G84" s="125">
        <f>4445.609+779.873</f>
        <v>5225.482</v>
      </c>
      <c r="H84" s="125">
        <f>4219.263+779.873</f>
        <v>4999.136</v>
      </c>
      <c r="I84" s="137">
        <v>17.635</v>
      </c>
      <c r="J84" s="125"/>
      <c r="K84" s="125">
        <f>M84+P84</f>
        <v>0</v>
      </c>
      <c r="L84" s="125"/>
      <c r="M84" s="125"/>
      <c r="N84" s="125"/>
      <c r="O84" s="125"/>
      <c r="P84" s="125"/>
      <c r="Q84" s="120">
        <f t="shared" si="6"/>
        <v>5225.482</v>
      </c>
    </row>
    <row r="85" spans="1:17" s="12" customFormat="1" ht="25.5">
      <c r="A85" s="128" t="s">
        <v>252</v>
      </c>
      <c r="B85" s="31">
        <v>3242</v>
      </c>
      <c r="C85" s="129"/>
      <c r="D85" s="130" t="s">
        <v>237</v>
      </c>
      <c r="E85" s="131" t="s">
        <v>180</v>
      </c>
      <c r="F85" s="125">
        <f t="shared" si="7"/>
        <v>2215</v>
      </c>
      <c r="G85" s="125">
        <f>2415-200</f>
        <v>2215</v>
      </c>
      <c r="H85" s="125"/>
      <c r="I85" s="125"/>
      <c r="J85" s="125"/>
      <c r="K85" s="125">
        <f>M85+P85</f>
        <v>0</v>
      </c>
      <c r="L85" s="125"/>
      <c r="M85" s="125"/>
      <c r="N85" s="125"/>
      <c r="O85" s="125"/>
      <c r="P85" s="125"/>
      <c r="Q85" s="120">
        <f t="shared" si="6"/>
        <v>2215</v>
      </c>
    </row>
    <row r="86" spans="1:18" s="12" customFormat="1" ht="25.5">
      <c r="A86" s="116"/>
      <c r="B86" s="28">
        <v>37</v>
      </c>
      <c r="C86" s="28"/>
      <c r="D86" s="117"/>
      <c r="E86" s="29" t="s">
        <v>282</v>
      </c>
      <c r="F86" s="120">
        <f>SUM(F87:F93)</f>
        <v>32646.222999999998</v>
      </c>
      <c r="G86" s="120">
        <f aca="true" t="shared" si="10" ref="G86:P86">SUM(G87:G93)</f>
        <v>27646.222999999998</v>
      </c>
      <c r="H86" s="120">
        <f t="shared" si="10"/>
        <v>3141.11</v>
      </c>
      <c r="I86" s="120">
        <f t="shared" si="10"/>
        <v>840.498</v>
      </c>
      <c r="J86" s="120">
        <f t="shared" si="10"/>
        <v>0</v>
      </c>
      <c r="K86" s="120">
        <f t="shared" si="10"/>
        <v>500</v>
      </c>
      <c r="L86" s="120">
        <f t="shared" si="10"/>
        <v>500</v>
      </c>
      <c r="M86" s="120">
        <f t="shared" si="10"/>
        <v>0</v>
      </c>
      <c r="N86" s="120">
        <f t="shared" si="10"/>
        <v>0</v>
      </c>
      <c r="O86" s="120">
        <f t="shared" si="10"/>
        <v>0</v>
      </c>
      <c r="P86" s="120">
        <f t="shared" si="10"/>
        <v>500</v>
      </c>
      <c r="Q86" s="120">
        <f aca="true" t="shared" si="11" ref="Q86:Q102">K86+F86</f>
        <v>33146.223</v>
      </c>
      <c r="R86" s="121"/>
    </row>
    <row r="87" spans="1:18" s="12" customFormat="1" ht="33.75" customHeight="1">
      <c r="A87" s="122" t="s">
        <v>145</v>
      </c>
      <c r="B87" s="122" t="s">
        <v>124</v>
      </c>
      <c r="C87" s="106" t="s">
        <v>31</v>
      </c>
      <c r="D87" s="123" t="s">
        <v>31</v>
      </c>
      <c r="E87" s="135" t="s">
        <v>156</v>
      </c>
      <c r="F87" s="161">
        <f>G87</f>
        <v>3281.11</v>
      </c>
      <c r="G87" s="161">
        <v>3281.11</v>
      </c>
      <c r="H87" s="161">
        <v>3141.11</v>
      </c>
      <c r="I87" s="161"/>
      <c r="J87" s="120"/>
      <c r="K87" s="125">
        <f aca="true" t="shared" si="12" ref="K87:K93">M87+P87</f>
        <v>0</v>
      </c>
      <c r="L87" s="120"/>
      <c r="M87" s="120"/>
      <c r="N87" s="120"/>
      <c r="O87" s="120"/>
      <c r="P87" s="120"/>
      <c r="Q87" s="120">
        <f t="shared" si="11"/>
        <v>3281.11</v>
      </c>
      <c r="R87" s="121"/>
    </row>
    <row r="88" spans="1:17" s="12" customFormat="1" ht="19.5" customHeight="1" hidden="1">
      <c r="A88" s="116"/>
      <c r="B88" s="118"/>
      <c r="C88" s="118"/>
      <c r="D88" s="123"/>
      <c r="E88" s="127"/>
      <c r="F88" s="125"/>
      <c r="G88" s="125"/>
      <c r="H88" s="125"/>
      <c r="I88" s="125"/>
      <c r="J88" s="125"/>
      <c r="K88" s="125">
        <f t="shared" si="12"/>
        <v>0</v>
      </c>
      <c r="L88" s="125"/>
      <c r="M88" s="125"/>
      <c r="N88" s="125"/>
      <c r="O88" s="125"/>
      <c r="P88" s="125"/>
      <c r="Q88" s="120">
        <f t="shared" si="11"/>
        <v>0</v>
      </c>
    </row>
    <row r="89" spans="1:17" s="12" customFormat="1" ht="21.75" customHeight="1">
      <c r="A89" s="122" t="s">
        <v>147</v>
      </c>
      <c r="B89" s="122" t="s">
        <v>148</v>
      </c>
      <c r="C89" s="106" t="s">
        <v>149</v>
      </c>
      <c r="D89" s="130" t="s">
        <v>149</v>
      </c>
      <c r="E89" s="143" t="s">
        <v>150</v>
      </c>
      <c r="F89" s="125">
        <f>G89</f>
        <v>8759.529999999997</v>
      </c>
      <c r="G89" s="137">
        <f>25605.583-15605.583-437.682-802.788</f>
        <v>8759.529999999997</v>
      </c>
      <c r="H89" s="125"/>
      <c r="I89" s="137">
        <v>840.498</v>
      </c>
      <c r="J89" s="125"/>
      <c r="K89" s="125">
        <f t="shared" si="12"/>
        <v>0</v>
      </c>
      <c r="L89" s="125"/>
      <c r="M89" s="125"/>
      <c r="N89" s="125"/>
      <c r="O89" s="125"/>
      <c r="P89" s="125"/>
      <c r="Q89" s="120">
        <f t="shared" si="11"/>
        <v>8759.529999999997</v>
      </c>
    </row>
    <row r="90" spans="1:17" s="12" customFormat="1" ht="22.5" customHeight="1">
      <c r="A90" s="162">
        <v>3718500</v>
      </c>
      <c r="B90" s="162">
        <v>8500</v>
      </c>
      <c r="C90" s="109"/>
      <c r="D90" s="163" t="s">
        <v>36</v>
      </c>
      <c r="E90" s="124" t="s">
        <v>275</v>
      </c>
      <c r="F90" s="125">
        <f>G90</f>
        <v>15605.583</v>
      </c>
      <c r="G90" s="125">
        <v>15605.583</v>
      </c>
      <c r="H90" s="125"/>
      <c r="I90" s="125"/>
      <c r="J90" s="125"/>
      <c r="K90" s="125">
        <f t="shared" si="12"/>
        <v>0</v>
      </c>
      <c r="L90" s="125"/>
      <c r="M90" s="125"/>
      <c r="N90" s="125"/>
      <c r="O90" s="125"/>
      <c r="P90" s="125"/>
      <c r="Q90" s="120">
        <f t="shared" si="11"/>
        <v>15605.583</v>
      </c>
    </row>
    <row r="91" spans="1:18" s="108" customFormat="1" ht="17.25" customHeight="1">
      <c r="A91" s="164" t="s">
        <v>151</v>
      </c>
      <c r="B91" s="164" t="s">
        <v>152</v>
      </c>
      <c r="C91" s="107" t="s">
        <v>35</v>
      </c>
      <c r="D91" s="130" t="s">
        <v>35</v>
      </c>
      <c r="E91" s="32" t="s">
        <v>161</v>
      </c>
      <c r="F91" s="137">
        <v>5000</v>
      </c>
      <c r="G91" s="125"/>
      <c r="H91" s="125"/>
      <c r="I91" s="125"/>
      <c r="J91" s="125"/>
      <c r="K91" s="125">
        <f t="shared" si="12"/>
        <v>0</v>
      </c>
      <c r="L91" s="125"/>
      <c r="M91" s="125"/>
      <c r="N91" s="125"/>
      <c r="O91" s="125"/>
      <c r="P91" s="125"/>
      <c r="Q91" s="120">
        <f t="shared" si="11"/>
        <v>5000</v>
      </c>
      <c r="R91" s="165"/>
    </row>
    <row r="92" spans="1:17" s="12" customFormat="1" ht="22.5" customHeight="1" hidden="1">
      <c r="A92" s="162" t="s">
        <v>153</v>
      </c>
      <c r="B92" s="162" t="s">
        <v>154</v>
      </c>
      <c r="C92" s="109" t="s">
        <v>36</v>
      </c>
      <c r="D92" s="163" t="s">
        <v>36</v>
      </c>
      <c r="E92" s="124" t="s">
        <v>155</v>
      </c>
      <c r="F92" s="125">
        <f>G92</f>
        <v>0</v>
      </c>
      <c r="G92" s="161"/>
      <c r="H92" s="125"/>
      <c r="I92" s="125"/>
      <c r="J92" s="125"/>
      <c r="K92" s="125">
        <f t="shared" si="12"/>
        <v>0</v>
      </c>
      <c r="L92" s="125"/>
      <c r="M92" s="125"/>
      <c r="N92" s="125"/>
      <c r="O92" s="125"/>
      <c r="P92" s="125"/>
      <c r="Q92" s="120">
        <f t="shared" si="11"/>
        <v>0</v>
      </c>
    </row>
    <row r="93" spans="1:17" s="12" customFormat="1" ht="36" customHeight="1">
      <c r="A93" s="162">
        <v>3719800</v>
      </c>
      <c r="B93" s="162">
        <v>9800</v>
      </c>
      <c r="C93" s="109"/>
      <c r="D93" s="163" t="s">
        <v>36</v>
      </c>
      <c r="E93" s="124" t="s">
        <v>276</v>
      </c>
      <c r="F93" s="125">
        <f>G93</f>
        <v>0</v>
      </c>
      <c r="G93" s="161"/>
      <c r="H93" s="125"/>
      <c r="I93" s="125"/>
      <c r="J93" s="125"/>
      <c r="K93" s="125">
        <f t="shared" si="12"/>
        <v>500</v>
      </c>
      <c r="L93" s="125">
        <v>500</v>
      </c>
      <c r="M93" s="125"/>
      <c r="N93" s="125"/>
      <c r="O93" s="125"/>
      <c r="P93" s="125">
        <v>500</v>
      </c>
      <c r="Q93" s="120">
        <f t="shared" si="11"/>
        <v>500</v>
      </c>
    </row>
    <row r="94" spans="1:17" s="12" customFormat="1" ht="21.75" customHeight="1">
      <c r="A94" s="162"/>
      <c r="B94" s="166">
        <v>50</v>
      </c>
      <c r="C94" s="109"/>
      <c r="D94" s="147"/>
      <c r="E94" s="119" t="s">
        <v>270</v>
      </c>
      <c r="F94" s="120">
        <f>SUM(F95:F102)</f>
        <v>35623.87</v>
      </c>
      <c r="G94" s="120">
        <f aca="true" t="shared" si="13" ref="G94:Q94">SUM(G95:G102)</f>
        <v>35623.87</v>
      </c>
      <c r="H94" s="120">
        <f t="shared" si="13"/>
        <v>28951.798</v>
      </c>
      <c r="I94" s="120">
        <f t="shared" si="13"/>
        <v>204.002</v>
      </c>
      <c r="J94" s="120">
        <f t="shared" si="13"/>
        <v>0</v>
      </c>
      <c r="K94" s="120">
        <f t="shared" si="13"/>
        <v>0</v>
      </c>
      <c r="L94" s="120">
        <f t="shared" si="13"/>
        <v>0</v>
      </c>
      <c r="M94" s="120">
        <f t="shared" si="13"/>
        <v>0</v>
      </c>
      <c r="N94" s="120">
        <f t="shared" si="13"/>
        <v>0</v>
      </c>
      <c r="O94" s="120">
        <f t="shared" si="13"/>
        <v>0</v>
      </c>
      <c r="P94" s="120">
        <f t="shared" si="13"/>
        <v>0</v>
      </c>
      <c r="Q94" s="120">
        <f t="shared" si="13"/>
        <v>35623.87</v>
      </c>
    </row>
    <row r="95" spans="1:17" s="12" customFormat="1" ht="31.5" customHeight="1">
      <c r="A95" s="122">
        <v>5010160</v>
      </c>
      <c r="B95" s="122" t="s">
        <v>124</v>
      </c>
      <c r="C95" s="106" t="s">
        <v>31</v>
      </c>
      <c r="D95" s="123" t="s">
        <v>31</v>
      </c>
      <c r="E95" s="135" t="s">
        <v>156</v>
      </c>
      <c r="F95" s="161">
        <f aca="true" t="shared" si="14" ref="F95:F102">G95</f>
        <v>31062.239</v>
      </c>
      <c r="G95" s="161">
        <v>31062.239</v>
      </c>
      <c r="H95" s="125">
        <v>28951.798</v>
      </c>
      <c r="I95" s="125">
        <v>204.002</v>
      </c>
      <c r="J95" s="125"/>
      <c r="K95" s="125">
        <f aca="true" t="shared" si="15" ref="K95:K102">M95+P95</f>
        <v>0</v>
      </c>
      <c r="L95" s="125"/>
      <c r="M95" s="125"/>
      <c r="N95" s="125"/>
      <c r="O95" s="125"/>
      <c r="P95" s="125"/>
      <c r="Q95" s="120">
        <f t="shared" si="11"/>
        <v>31062.239</v>
      </c>
    </row>
    <row r="96" spans="1:17" s="12" customFormat="1" ht="24.75" customHeight="1" hidden="1">
      <c r="A96" s="122">
        <v>5010180</v>
      </c>
      <c r="B96" s="167" t="s">
        <v>36</v>
      </c>
      <c r="C96" s="110"/>
      <c r="D96" s="133" t="s">
        <v>35</v>
      </c>
      <c r="E96" s="168" t="s">
        <v>287</v>
      </c>
      <c r="F96" s="161">
        <f t="shared" si="14"/>
        <v>0</v>
      </c>
      <c r="G96" s="161"/>
      <c r="H96" s="125"/>
      <c r="I96" s="125"/>
      <c r="J96" s="125"/>
      <c r="K96" s="125">
        <f t="shared" si="15"/>
        <v>0</v>
      </c>
      <c r="L96" s="125"/>
      <c r="M96" s="125"/>
      <c r="N96" s="125"/>
      <c r="O96" s="125"/>
      <c r="P96" s="125"/>
      <c r="Q96" s="120">
        <f t="shared" si="11"/>
        <v>0</v>
      </c>
    </row>
    <row r="97" spans="1:17" s="12" customFormat="1" ht="12.75">
      <c r="A97" s="116" t="s">
        <v>271</v>
      </c>
      <c r="B97" s="33">
        <v>4082</v>
      </c>
      <c r="C97" s="132"/>
      <c r="D97" s="133" t="s">
        <v>51</v>
      </c>
      <c r="E97" s="26" t="s">
        <v>62</v>
      </c>
      <c r="F97" s="161">
        <f t="shared" si="14"/>
        <v>200</v>
      </c>
      <c r="G97" s="161">
        <v>200</v>
      </c>
      <c r="H97" s="125"/>
      <c r="I97" s="125"/>
      <c r="J97" s="125"/>
      <c r="K97" s="125">
        <f t="shared" si="15"/>
        <v>0</v>
      </c>
      <c r="L97" s="125"/>
      <c r="M97" s="125"/>
      <c r="N97" s="125"/>
      <c r="O97" s="125"/>
      <c r="P97" s="125"/>
      <c r="Q97" s="120">
        <f t="shared" si="11"/>
        <v>200</v>
      </c>
    </row>
    <row r="98" spans="1:17" s="12" customFormat="1" ht="24.75" customHeight="1" hidden="1">
      <c r="A98" s="128" t="s">
        <v>272</v>
      </c>
      <c r="B98" s="31">
        <v>6030</v>
      </c>
      <c r="C98" s="129"/>
      <c r="D98" s="118" t="s">
        <v>126</v>
      </c>
      <c r="E98" s="32" t="s">
        <v>127</v>
      </c>
      <c r="F98" s="161">
        <f t="shared" si="14"/>
        <v>0</v>
      </c>
      <c r="G98" s="161"/>
      <c r="H98" s="125"/>
      <c r="I98" s="125"/>
      <c r="J98" s="125"/>
      <c r="K98" s="125">
        <f t="shared" si="15"/>
        <v>0</v>
      </c>
      <c r="L98" s="125"/>
      <c r="M98" s="125"/>
      <c r="N98" s="125"/>
      <c r="O98" s="125"/>
      <c r="P98" s="125"/>
      <c r="Q98" s="120">
        <f t="shared" si="11"/>
        <v>0</v>
      </c>
    </row>
    <row r="99" spans="1:17" s="12" customFormat="1" ht="25.5">
      <c r="A99" s="128" t="s">
        <v>286</v>
      </c>
      <c r="B99" s="31">
        <v>6090</v>
      </c>
      <c r="C99" s="129"/>
      <c r="D99" s="130" t="s">
        <v>289</v>
      </c>
      <c r="E99" s="32" t="s">
        <v>288</v>
      </c>
      <c r="F99" s="161">
        <f t="shared" si="14"/>
        <v>4161.631</v>
      </c>
      <c r="G99" s="161">
        <v>4161.631</v>
      </c>
      <c r="H99" s="125"/>
      <c r="I99" s="125"/>
      <c r="J99" s="125"/>
      <c r="K99" s="125">
        <f t="shared" si="15"/>
        <v>0</v>
      </c>
      <c r="L99" s="125"/>
      <c r="M99" s="125"/>
      <c r="N99" s="125"/>
      <c r="O99" s="125"/>
      <c r="P99" s="125"/>
      <c r="Q99" s="120">
        <f t="shared" si="11"/>
        <v>4161.631</v>
      </c>
    </row>
    <row r="100" spans="1:17" s="12" customFormat="1" ht="34.5" customHeight="1" hidden="1">
      <c r="A100" s="128" t="s">
        <v>278</v>
      </c>
      <c r="B100" s="31">
        <v>7350</v>
      </c>
      <c r="C100" s="129"/>
      <c r="D100" s="130" t="s">
        <v>158</v>
      </c>
      <c r="E100" s="32" t="s">
        <v>279</v>
      </c>
      <c r="F100" s="161">
        <f t="shared" si="14"/>
        <v>0</v>
      </c>
      <c r="G100" s="161"/>
      <c r="H100" s="125"/>
      <c r="I100" s="125"/>
      <c r="J100" s="125"/>
      <c r="K100" s="125">
        <f t="shared" si="15"/>
        <v>0</v>
      </c>
      <c r="L100" s="125"/>
      <c r="M100" s="125"/>
      <c r="N100" s="125"/>
      <c r="O100" s="125"/>
      <c r="P100" s="125"/>
      <c r="Q100" s="120">
        <f t="shared" si="11"/>
        <v>0</v>
      </c>
    </row>
    <row r="101" spans="1:17" s="12" customFormat="1" ht="26.25" customHeight="1" hidden="1">
      <c r="A101" s="128" t="s">
        <v>273</v>
      </c>
      <c r="B101" s="31">
        <v>7670</v>
      </c>
      <c r="C101" s="129"/>
      <c r="D101" s="130" t="s">
        <v>149</v>
      </c>
      <c r="E101" s="27" t="s">
        <v>263</v>
      </c>
      <c r="F101" s="161">
        <f t="shared" si="14"/>
        <v>0</v>
      </c>
      <c r="G101" s="161"/>
      <c r="H101" s="125"/>
      <c r="I101" s="125"/>
      <c r="J101" s="125"/>
      <c r="K101" s="125">
        <f t="shared" si="15"/>
        <v>0</v>
      </c>
      <c r="L101" s="125"/>
      <c r="M101" s="125"/>
      <c r="N101" s="125"/>
      <c r="O101" s="125"/>
      <c r="P101" s="125"/>
      <c r="Q101" s="120">
        <f t="shared" si="11"/>
        <v>0</v>
      </c>
    </row>
    <row r="102" spans="1:17" s="12" customFormat="1" ht="25.5">
      <c r="A102" s="128" t="s">
        <v>274</v>
      </c>
      <c r="B102" s="31">
        <v>8110</v>
      </c>
      <c r="C102" s="129"/>
      <c r="D102" s="130" t="s">
        <v>240</v>
      </c>
      <c r="E102" s="32" t="s">
        <v>241</v>
      </c>
      <c r="F102" s="161">
        <f t="shared" si="14"/>
        <v>200</v>
      </c>
      <c r="G102" s="161">
        <v>200</v>
      </c>
      <c r="H102" s="125"/>
      <c r="I102" s="125"/>
      <c r="J102" s="125"/>
      <c r="K102" s="125">
        <f t="shared" si="15"/>
        <v>0</v>
      </c>
      <c r="L102" s="125">
        <f>15000-15000</f>
        <v>0</v>
      </c>
      <c r="M102" s="125"/>
      <c r="N102" s="125"/>
      <c r="O102" s="125"/>
      <c r="P102" s="125">
        <f>15000-15000</f>
        <v>0</v>
      </c>
      <c r="Q102" s="120">
        <f t="shared" si="11"/>
        <v>200</v>
      </c>
    </row>
    <row r="103" spans="1:20" s="12" customFormat="1" ht="12.75">
      <c r="A103" s="169"/>
      <c r="B103" s="157"/>
      <c r="C103" s="126"/>
      <c r="D103" s="170"/>
      <c r="E103" s="229" t="s">
        <v>85</v>
      </c>
      <c r="F103" s="171">
        <f>F86+F11+F24+F72+F94</f>
        <v>123495.24300000002</v>
      </c>
      <c r="G103" s="171">
        <f aca="true" t="shared" si="16" ref="G103:Q103">G86+G11+G24+G72+G94</f>
        <v>118495.24300000002</v>
      </c>
      <c r="H103" s="171">
        <f t="shared" si="16"/>
        <v>80754.06999999999</v>
      </c>
      <c r="I103" s="171">
        <f t="shared" si="16"/>
        <v>1371.651</v>
      </c>
      <c r="J103" s="171">
        <f t="shared" si="16"/>
        <v>0</v>
      </c>
      <c r="K103" s="171">
        <f t="shared" si="16"/>
        <v>600</v>
      </c>
      <c r="L103" s="171">
        <f t="shared" si="16"/>
        <v>600</v>
      </c>
      <c r="M103" s="171">
        <f t="shared" si="16"/>
        <v>0</v>
      </c>
      <c r="N103" s="171">
        <f t="shared" si="16"/>
        <v>0</v>
      </c>
      <c r="O103" s="171">
        <f t="shared" si="16"/>
        <v>0</v>
      </c>
      <c r="P103" s="171">
        <f t="shared" si="16"/>
        <v>600</v>
      </c>
      <c r="Q103" s="171">
        <f t="shared" si="16"/>
        <v>124095.24300000002</v>
      </c>
      <c r="R103" s="121"/>
      <c r="T103" s="111"/>
    </row>
    <row r="104" spans="1:19" s="12" customFormat="1" ht="12.75">
      <c r="A104" s="172"/>
      <c r="B104" s="173"/>
      <c r="C104" s="173"/>
      <c r="D104" s="173"/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6"/>
      <c r="R104" s="121"/>
      <c r="S104" s="111"/>
    </row>
    <row r="105" spans="1:18" s="12" customFormat="1" ht="15.75" customHeight="1" hidden="1">
      <c r="A105" s="172"/>
      <c r="B105" s="173"/>
      <c r="C105" s="173"/>
      <c r="D105" s="173"/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P105" s="177"/>
      <c r="Q105" s="177"/>
      <c r="R105" s="121"/>
    </row>
    <row r="106" spans="1:19" s="12" customFormat="1" ht="15.75" customHeight="1">
      <c r="A106" s="286"/>
      <c r="B106" s="286"/>
      <c r="C106" s="286"/>
      <c r="D106" s="286"/>
      <c r="E106" s="286"/>
      <c r="F106" s="178"/>
      <c r="G106" s="178"/>
      <c r="H106" s="178"/>
      <c r="I106" s="178"/>
      <c r="J106" s="178"/>
      <c r="K106" s="178"/>
      <c r="L106" s="178"/>
      <c r="M106" s="178"/>
      <c r="N106" s="178"/>
      <c r="O106" s="177"/>
      <c r="P106" s="177"/>
      <c r="Q106" s="179"/>
      <c r="R106" s="178"/>
      <c r="S106" s="111"/>
    </row>
    <row r="107" spans="1:18" s="12" customFormat="1" ht="12.75">
      <c r="A107" s="11"/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</row>
    <row r="108" s="12" customFormat="1" ht="15" customHeight="1">
      <c r="A108" s="11"/>
    </row>
    <row r="109" spans="1:17" s="12" customFormat="1" ht="27.75" customHeight="1">
      <c r="A109" s="11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9" ht="12.75">
      <c r="B110" s="41"/>
      <c r="I110" s="41"/>
    </row>
    <row r="111" spans="8:17" ht="12.75">
      <c r="H111" s="41"/>
      <c r="I111" s="41"/>
      <c r="Q111" s="15"/>
    </row>
    <row r="112" ht="12.75">
      <c r="R112" s="112"/>
    </row>
    <row r="114" spans="8:13" ht="12.75">
      <c r="H114" s="15"/>
      <c r="M114" s="41"/>
    </row>
  </sheetData>
  <sheetProtection/>
  <mergeCells count="26">
    <mergeCell ref="O2:Q2"/>
    <mergeCell ref="A3:Q3"/>
    <mergeCell ref="B6:B9"/>
    <mergeCell ref="K7:K9"/>
    <mergeCell ref="F7:F9"/>
    <mergeCell ref="K6:P6"/>
    <mergeCell ref="M7:M9"/>
    <mergeCell ref="H8:H9"/>
    <mergeCell ref="I8:I9"/>
    <mergeCell ref="O8:O9"/>
    <mergeCell ref="Q6:Q9"/>
    <mergeCell ref="H7:I7"/>
    <mergeCell ref="P7:P9"/>
    <mergeCell ref="L7:L9"/>
    <mergeCell ref="G7:G9"/>
    <mergeCell ref="N8:N9"/>
    <mergeCell ref="B107:R107"/>
    <mergeCell ref="D6:D9"/>
    <mergeCell ref="A106:E106"/>
    <mergeCell ref="A6:A9"/>
    <mergeCell ref="E6:E9"/>
    <mergeCell ref="O1:Q1"/>
    <mergeCell ref="N7:O7"/>
    <mergeCell ref="F6:J6"/>
    <mergeCell ref="J7:J9"/>
    <mergeCell ref="N4:Q4"/>
  </mergeCells>
  <printOptions horizontalCentered="1"/>
  <pageMargins left="0.1968503937007874" right="0.1968503937007874" top="1.1811023622047245" bottom="0.3937007874015748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zoomScale="70" zoomScaleNormal="70" zoomScaleSheetLayoutView="55" zoomScalePageLayoutView="0" workbookViewId="0" topLeftCell="A1">
      <selection activeCell="A1" sqref="A1"/>
    </sheetView>
  </sheetViews>
  <sheetFormatPr defaultColWidth="9.16015625" defaultRowHeight="12.75"/>
  <cols>
    <col min="1" max="1" width="16.16015625" style="185" customWidth="1"/>
    <col min="2" max="2" width="40.16015625" style="185" customWidth="1"/>
    <col min="3" max="3" width="23.83203125" style="185" customWidth="1"/>
    <col min="4" max="5" width="33.33203125" style="185" customWidth="1"/>
    <col min="6" max="6" width="25.5" style="185" customWidth="1"/>
    <col min="7" max="7" width="30.83203125" style="185" customWidth="1"/>
    <col min="8" max="11" width="35.83203125" style="185" hidden="1" customWidth="1"/>
    <col min="12" max="12" width="6.66015625" style="185" hidden="1" customWidth="1"/>
    <col min="13" max="13" width="3.16015625" style="185" hidden="1" customWidth="1"/>
    <col min="14" max="14" width="16.83203125" style="185" customWidth="1"/>
    <col min="15" max="15" width="30.66015625" style="185" hidden="1" customWidth="1"/>
    <col min="16" max="16" width="28.16015625" style="185" customWidth="1"/>
    <col min="17" max="17" width="30.16015625" style="185" hidden="1" customWidth="1"/>
    <col min="18" max="18" width="16.83203125" style="185" customWidth="1"/>
    <col min="19" max="19" width="37.33203125" style="185" customWidth="1"/>
    <col min="20" max="20" width="17.16015625" style="185" customWidth="1"/>
    <col min="21" max="21" width="20.16015625" style="185" customWidth="1"/>
    <col min="22" max="16384" width="9.16015625" style="185" customWidth="1"/>
  </cols>
  <sheetData>
    <row r="1" spans="16:23" ht="58.5" customHeight="1">
      <c r="P1" s="300" t="s">
        <v>302</v>
      </c>
      <c r="Q1" s="300"/>
      <c r="R1" s="300"/>
      <c r="S1" s="270"/>
      <c r="T1" s="270"/>
      <c r="U1" s="270"/>
      <c r="V1" s="270"/>
      <c r="W1" s="270"/>
    </row>
    <row r="2" spans="7:23" ht="12" customHeight="1">
      <c r="G2" s="232"/>
      <c r="H2" s="232"/>
      <c r="I2" s="232"/>
      <c r="J2" s="232"/>
      <c r="K2" s="232"/>
      <c r="L2" s="232"/>
      <c r="M2" s="232"/>
      <c r="N2" s="232"/>
      <c r="S2" s="187"/>
      <c r="T2" s="187"/>
      <c r="U2" s="187"/>
      <c r="V2" s="187"/>
      <c r="W2" s="187"/>
    </row>
    <row r="3" spans="8:18" ht="53.25" customHeight="1">
      <c r="H3" s="187"/>
      <c r="I3" s="187"/>
      <c r="J3" s="187"/>
      <c r="K3" s="187"/>
      <c r="L3" s="187"/>
      <c r="M3" s="187"/>
      <c r="N3" s="187"/>
      <c r="O3" s="187"/>
      <c r="P3" s="310" t="s">
        <v>350</v>
      </c>
      <c r="Q3" s="310"/>
      <c r="R3" s="310"/>
    </row>
    <row r="4" ht="21.75" customHeight="1"/>
    <row r="5" spans="1:18" ht="21.75" customHeight="1">
      <c r="A5" s="299" t="s">
        <v>296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1:16" ht="28.5" customHeight="1">
      <c r="A6" s="219">
        <v>1252300000</v>
      </c>
      <c r="M6" s="188"/>
      <c r="N6" s="188"/>
      <c r="O6" s="188"/>
      <c r="P6" s="188"/>
    </row>
    <row r="7" spans="1:18" ht="12.75">
      <c r="A7" s="42" t="s">
        <v>82</v>
      </c>
      <c r="M7" s="189"/>
      <c r="O7" s="189"/>
      <c r="P7" s="189"/>
      <c r="R7" s="181" t="s">
        <v>29</v>
      </c>
    </row>
    <row r="8" spans="1:18" ht="21" customHeight="1">
      <c r="A8" s="296" t="s">
        <v>130</v>
      </c>
      <c r="B8" s="296" t="s">
        <v>131</v>
      </c>
      <c r="C8" s="295" t="s">
        <v>165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P8" s="307" t="s">
        <v>267</v>
      </c>
      <c r="Q8" s="308"/>
      <c r="R8" s="309"/>
    </row>
    <row r="9" spans="1:18" ht="24.75" customHeight="1">
      <c r="A9" s="297"/>
      <c r="B9" s="297"/>
      <c r="C9" s="296" t="s">
        <v>231</v>
      </c>
      <c r="D9" s="301" t="s">
        <v>266</v>
      </c>
      <c r="E9" s="296" t="s">
        <v>299</v>
      </c>
      <c r="F9" s="295" t="s">
        <v>166</v>
      </c>
      <c r="G9" s="295"/>
      <c r="H9" s="295"/>
      <c r="I9" s="190"/>
      <c r="M9" s="192" t="s">
        <v>268</v>
      </c>
      <c r="N9" s="303" t="s">
        <v>68</v>
      </c>
      <c r="O9" s="192" t="s">
        <v>166</v>
      </c>
      <c r="P9" s="268" t="s">
        <v>268</v>
      </c>
      <c r="Q9" s="269"/>
      <c r="R9" s="304" t="s">
        <v>68</v>
      </c>
    </row>
    <row r="10" spans="1:18" ht="183.75" customHeight="1">
      <c r="A10" s="297"/>
      <c r="B10" s="297"/>
      <c r="C10" s="298"/>
      <c r="D10" s="302"/>
      <c r="E10" s="298"/>
      <c r="F10" s="194" t="s">
        <v>20</v>
      </c>
      <c r="G10" s="191" t="s">
        <v>253</v>
      </c>
      <c r="H10" s="194" t="s">
        <v>254</v>
      </c>
      <c r="I10" s="194" t="s">
        <v>256</v>
      </c>
      <c r="J10" s="194" t="s">
        <v>257</v>
      </c>
      <c r="K10" s="194" t="s">
        <v>258</v>
      </c>
      <c r="L10" s="194" t="s">
        <v>259</v>
      </c>
      <c r="M10" s="195" t="s">
        <v>292</v>
      </c>
      <c r="N10" s="303"/>
      <c r="O10" s="192" t="s">
        <v>277</v>
      </c>
      <c r="P10" s="192" t="s">
        <v>285</v>
      </c>
      <c r="Q10" s="196" t="s">
        <v>269</v>
      </c>
      <c r="R10" s="305"/>
    </row>
    <row r="11" spans="1:18" ht="12.75">
      <c r="A11" s="298"/>
      <c r="B11" s="298"/>
      <c r="C11" s="197">
        <v>41020100</v>
      </c>
      <c r="D11" s="197">
        <v>41021400</v>
      </c>
      <c r="E11" s="197">
        <v>41040200</v>
      </c>
      <c r="F11" s="197">
        <v>41033900</v>
      </c>
      <c r="G11" s="197">
        <v>41051000</v>
      </c>
      <c r="H11" s="197">
        <v>41053900</v>
      </c>
      <c r="I11" s="197">
        <v>41053900</v>
      </c>
      <c r="J11" s="197">
        <v>41053900</v>
      </c>
      <c r="K11" s="197">
        <v>41053900</v>
      </c>
      <c r="L11" s="197">
        <v>41053900</v>
      </c>
      <c r="M11" s="198">
        <v>41051000</v>
      </c>
      <c r="N11" s="303"/>
      <c r="O11" s="199">
        <v>9800</v>
      </c>
      <c r="P11" s="199">
        <v>9800</v>
      </c>
      <c r="Q11" s="200">
        <v>9770</v>
      </c>
      <c r="R11" s="306"/>
    </row>
    <row r="12" spans="1:18" ht="12.75">
      <c r="A12" s="193">
        <v>9900000000</v>
      </c>
      <c r="B12" s="201" t="s">
        <v>162</v>
      </c>
      <c r="C12" s="202">
        <v>26434.1</v>
      </c>
      <c r="D12" s="203">
        <v>45622.8</v>
      </c>
      <c r="E12" s="204"/>
      <c r="F12" s="203">
        <v>27023.2</v>
      </c>
      <c r="G12" s="203"/>
      <c r="H12" s="203"/>
      <c r="I12" s="204"/>
      <c r="J12" s="204"/>
      <c r="K12" s="204"/>
      <c r="L12" s="203"/>
      <c r="M12" s="205"/>
      <c r="N12" s="211">
        <f aca="true" t="shared" si="0" ref="N12:N17">SUM(C12:M12)</f>
        <v>99080.09999999999</v>
      </c>
      <c r="O12" s="206"/>
      <c r="P12" s="206">
        <v>500</v>
      </c>
      <c r="Q12" s="207"/>
      <c r="R12" s="208">
        <f>O12+P12</f>
        <v>500</v>
      </c>
    </row>
    <row r="13" spans="1:18" ht="12.75">
      <c r="A13" s="193">
        <v>1210000000</v>
      </c>
      <c r="B13" s="201" t="s">
        <v>163</v>
      </c>
      <c r="C13" s="202"/>
      <c r="D13" s="202"/>
      <c r="E13" s="203">
        <v>454.4</v>
      </c>
      <c r="F13" s="203"/>
      <c r="G13" s="203">
        <v>2319.588</v>
      </c>
      <c r="H13" s="203"/>
      <c r="I13" s="203"/>
      <c r="J13" s="203"/>
      <c r="K13" s="203"/>
      <c r="L13" s="203"/>
      <c r="M13" s="206"/>
      <c r="N13" s="211">
        <f t="shared" si="0"/>
        <v>2773.9880000000003</v>
      </c>
      <c r="O13" s="205"/>
      <c r="P13" s="205"/>
      <c r="Q13" s="207"/>
      <c r="R13" s="208">
        <f>SUM(Q13)</f>
        <v>0</v>
      </c>
    </row>
    <row r="14" spans="1:18" ht="32.25" customHeight="1" hidden="1">
      <c r="A14" s="191">
        <v>1231820000</v>
      </c>
      <c r="B14" s="209" t="s">
        <v>189</v>
      </c>
      <c r="C14" s="210"/>
      <c r="D14" s="210"/>
      <c r="E14" s="203"/>
      <c r="F14" s="203"/>
      <c r="G14" s="203"/>
      <c r="H14" s="203"/>
      <c r="I14" s="203"/>
      <c r="J14" s="203"/>
      <c r="K14" s="203"/>
      <c r="L14" s="203"/>
      <c r="M14" s="211"/>
      <c r="N14" s="211">
        <f t="shared" si="0"/>
        <v>0</v>
      </c>
      <c r="O14" s="205"/>
      <c r="P14" s="205"/>
      <c r="Q14" s="207"/>
      <c r="R14" s="208">
        <f>SUM(Q14)</f>
        <v>0</v>
      </c>
    </row>
    <row r="15" spans="1:18" ht="25.5" hidden="1">
      <c r="A15" s="212" t="s">
        <v>132</v>
      </c>
      <c r="B15" s="213" t="s">
        <v>164</v>
      </c>
      <c r="C15" s="214"/>
      <c r="D15" s="214"/>
      <c r="E15" s="203">
        <f>809.5-809.5</f>
        <v>0</v>
      </c>
      <c r="F15" s="203"/>
      <c r="G15" s="203"/>
      <c r="H15" s="203"/>
      <c r="I15" s="203"/>
      <c r="J15" s="203"/>
      <c r="K15" s="203"/>
      <c r="L15" s="203"/>
      <c r="M15" s="211"/>
      <c r="N15" s="211">
        <f t="shared" si="0"/>
        <v>0</v>
      </c>
      <c r="O15" s="205"/>
      <c r="P15" s="205"/>
      <c r="Q15" s="207"/>
      <c r="R15" s="208">
        <f>SUM(Q15)</f>
        <v>0</v>
      </c>
    </row>
    <row r="16" spans="1:18" ht="25.5" hidden="1">
      <c r="A16" s="212" t="s">
        <v>227</v>
      </c>
      <c r="B16" s="213" t="s">
        <v>228</v>
      </c>
      <c r="C16" s="214"/>
      <c r="D16" s="214"/>
      <c r="E16" s="203"/>
      <c r="F16" s="203"/>
      <c r="G16" s="203"/>
      <c r="H16" s="203"/>
      <c r="I16" s="203"/>
      <c r="J16" s="203"/>
      <c r="K16" s="203"/>
      <c r="L16" s="203"/>
      <c r="M16" s="211"/>
      <c r="N16" s="211">
        <f t="shared" si="0"/>
        <v>0</v>
      </c>
      <c r="O16" s="205"/>
      <c r="P16" s="205"/>
      <c r="Q16" s="207"/>
      <c r="R16" s="208">
        <f>SUM(Q16)</f>
        <v>0</v>
      </c>
    </row>
    <row r="17" spans="1:18" ht="12.75">
      <c r="A17" s="197"/>
      <c r="B17" s="215" t="s">
        <v>133</v>
      </c>
      <c r="C17" s="211">
        <f aca="true" t="shared" si="1" ref="C17:M17">SUM(C12:C15)</f>
        <v>26434.1</v>
      </c>
      <c r="D17" s="211">
        <f t="shared" si="1"/>
        <v>45622.8</v>
      </c>
      <c r="E17" s="211">
        <f t="shared" si="1"/>
        <v>454.4</v>
      </c>
      <c r="F17" s="211">
        <f t="shared" si="1"/>
        <v>27023.2</v>
      </c>
      <c r="G17" s="211">
        <f t="shared" si="1"/>
        <v>2319.588</v>
      </c>
      <c r="H17" s="211">
        <f t="shared" si="1"/>
        <v>0</v>
      </c>
      <c r="I17" s="211">
        <f t="shared" si="1"/>
        <v>0</v>
      </c>
      <c r="J17" s="211">
        <f t="shared" si="1"/>
        <v>0</v>
      </c>
      <c r="K17" s="211">
        <f t="shared" si="1"/>
        <v>0</v>
      </c>
      <c r="L17" s="211">
        <f t="shared" si="1"/>
        <v>0</v>
      </c>
      <c r="M17" s="211">
        <f t="shared" si="1"/>
        <v>0</v>
      </c>
      <c r="N17" s="211">
        <f t="shared" si="0"/>
        <v>101854.08799999999</v>
      </c>
      <c r="O17" s="208">
        <f>SUM(O12:O14)</f>
        <v>0</v>
      </c>
      <c r="P17" s="208">
        <f>SUM(P12:P14)</f>
        <v>500</v>
      </c>
      <c r="Q17" s="208">
        <f>SUM(Q12:Q14)</f>
        <v>0</v>
      </c>
      <c r="R17" s="208">
        <f>SUM(R12:R14)</f>
        <v>500</v>
      </c>
    </row>
    <row r="18" spans="1:16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16"/>
      <c r="P18" s="216"/>
    </row>
    <row r="19" spans="1:16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16"/>
      <c r="P19" s="216"/>
    </row>
    <row r="20" spans="1:18" ht="15.75" customHeight="1">
      <c r="A20" s="294"/>
      <c r="B20" s="29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17"/>
      <c r="P20" s="273"/>
      <c r="Q20" s="273"/>
      <c r="R20" s="273"/>
    </row>
    <row r="21" spans="1:17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18"/>
      <c r="P21" s="218"/>
      <c r="Q21" s="218"/>
    </row>
    <row r="22" ht="20.25" customHeight="1"/>
    <row r="23" spans="1:21" s="186" customFormat="1" ht="12.75" hidden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s="186" customFormat="1" ht="12.75" hidden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s="186" customFormat="1" ht="12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s="186" customFormat="1" ht="12.7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50" ht="44.25" customHeight="1"/>
    <row r="63" ht="45.75" customHeight="1"/>
  </sheetData>
  <sheetProtection/>
  <mergeCells count="15">
    <mergeCell ref="P1:R1"/>
    <mergeCell ref="P20:R20"/>
    <mergeCell ref="F9:H9"/>
    <mergeCell ref="D9:D10"/>
    <mergeCell ref="N9:N11"/>
    <mergeCell ref="R9:R11"/>
    <mergeCell ref="P8:R8"/>
    <mergeCell ref="P3:R3"/>
    <mergeCell ref="A20:B20"/>
    <mergeCell ref="C8:N8"/>
    <mergeCell ref="A8:A11"/>
    <mergeCell ref="B8:B11"/>
    <mergeCell ref="A5:R5"/>
    <mergeCell ref="C9:C10"/>
    <mergeCell ref="E9:E10"/>
  </mergeCells>
  <printOptions horizontalCentered="1"/>
  <pageMargins left="0.11811023622047245" right="0.11811023622047245" top="1.1811023622047245" bottom="0.15748031496062992" header="0.31496062992125984" footer="0.31496062992125984"/>
  <pageSetup fitToHeight="2" horizontalDpi="600" verticalDpi="600" orientation="landscape" paperSize="9" scale="60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66015625" defaultRowHeight="12.75"/>
  <cols>
    <col min="1" max="1" width="14.33203125" style="220" customWidth="1"/>
    <col min="2" max="6" width="10.66015625" style="220" customWidth="1"/>
    <col min="7" max="7" width="16.5" style="220" customWidth="1"/>
    <col min="8" max="8" width="10.66015625" style="220" customWidth="1"/>
    <col min="9" max="9" width="12.83203125" style="220" customWidth="1"/>
    <col min="10" max="10" width="10.66015625" style="220" customWidth="1"/>
    <col min="11" max="11" width="13.66015625" style="220" customWidth="1"/>
    <col min="12" max="16384" width="10.66015625" style="220" customWidth="1"/>
  </cols>
  <sheetData>
    <row r="1" spans="10:12" ht="70.5" customHeight="1">
      <c r="J1" s="288" t="s">
        <v>303</v>
      </c>
      <c r="K1" s="288"/>
      <c r="L1" s="288"/>
    </row>
    <row r="2" spans="10:12" ht="59.25" customHeight="1">
      <c r="J2" s="288" t="s">
        <v>349</v>
      </c>
      <c r="K2" s="288"/>
      <c r="L2" s="288"/>
    </row>
    <row r="3" spans="9:11" ht="12.75">
      <c r="I3" s="114"/>
      <c r="J3" s="114"/>
      <c r="K3" s="114"/>
    </row>
    <row r="4" spans="1:12" ht="42" customHeight="1">
      <c r="A4" s="314" t="s">
        <v>297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1" ht="12.75">
      <c r="A5" s="5">
        <v>1252300000</v>
      </c>
      <c r="B5" s="221"/>
      <c r="C5" s="223"/>
      <c r="D5" s="223"/>
      <c r="E5" s="223"/>
      <c r="F5" s="223"/>
      <c r="G5" s="223"/>
      <c r="H5" s="223"/>
      <c r="I5" s="223"/>
      <c r="J5" s="223"/>
      <c r="K5" s="223"/>
    </row>
    <row r="6" spans="1:2" ht="12.75">
      <c r="A6" s="226" t="s">
        <v>82</v>
      </c>
      <c r="B6" s="222"/>
    </row>
    <row r="7" spans="1:2" ht="12.75">
      <c r="A7" s="6"/>
      <c r="B7" s="222"/>
    </row>
    <row r="8" spans="1:12" ht="15">
      <c r="A8" s="227" t="s">
        <v>67</v>
      </c>
      <c r="B8" s="315" t="s">
        <v>260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</row>
    <row r="9" spans="1:12" ht="13.5" customHeight="1">
      <c r="A9" s="230">
        <v>1</v>
      </c>
      <c r="B9" s="313" t="s">
        <v>304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ht="13.5" customHeight="1">
      <c r="A10" s="230">
        <v>2</v>
      </c>
      <c r="B10" s="313" t="s">
        <v>305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</row>
    <row r="11" spans="1:12" ht="13.5" customHeight="1">
      <c r="A11" s="230">
        <v>3</v>
      </c>
      <c r="B11" s="313" t="s">
        <v>306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</row>
    <row r="12" spans="1:12" ht="13.5" customHeight="1">
      <c r="A12" s="230">
        <v>4</v>
      </c>
      <c r="B12" s="313" t="s">
        <v>307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</row>
    <row r="13" spans="1:12" ht="13.5" customHeight="1">
      <c r="A13" s="230">
        <v>5</v>
      </c>
      <c r="B13" s="313" t="s">
        <v>308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ht="13.5" customHeight="1">
      <c r="A14" s="230">
        <v>6</v>
      </c>
      <c r="B14" s="313" t="s">
        <v>309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13.5" customHeight="1">
      <c r="A15" s="230">
        <v>7</v>
      </c>
      <c r="B15" s="313" t="s">
        <v>310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</row>
    <row r="16" spans="1:12" ht="13.5" customHeight="1">
      <c r="A16" s="230">
        <v>8</v>
      </c>
      <c r="B16" s="313" t="s">
        <v>311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</row>
    <row r="17" spans="1:12" ht="13.5" customHeight="1">
      <c r="A17" s="230">
        <v>9</v>
      </c>
      <c r="B17" s="313" t="s">
        <v>312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</row>
    <row r="18" spans="1:12" ht="13.5" customHeight="1">
      <c r="A18" s="230">
        <v>10</v>
      </c>
      <c r="B18" s="313" t="s">
        <v>313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</row>
    <row r="19" spans="1:12" ht="13.5" customHeight="1">
      <c r="A19" s="230">
        <v>11</v>
      </c>
      <c r="B19" s="313" t="s">
        <v>314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</row>
    <row r="20" spans="1:12" ht="13.5" customHeight="1">
      <c r="A20" s="230">
        <v>12</v>
      </c>
      <c r="B20" s="313" t="s">
        <v>315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</row>
    <row r="21" spans="1:12" ht="13.5" customHeight="1">
      <c r="A21" s="228">
        <v>13</v>
      </c>
      <c r="B21" s="311" t="s">
        <v>316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</row>
    <row r="22" spans="1:12" ht="12.75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</row>
    <row r="24" spans="10:12" ht="12.75">
      <c r="J24" s="312"/>
      <c r="K24" s="312"/>
      <c r="L24" s="312"/>
    </row>
    <row r="26" ht="14.25">
      <c r="B26" s="231"/>
    </row>
  </sheetData>
  <sheetProtection/>
  <mergeCells count="18">
    <mergeCell ref="J1:L1"/>
    <mergeCell ref="B14:L14"/>
    <mergeCell ref="B15:L15"/>
    <mergeCell ref="B16:L16"/>
    <mergeCell ref="B17:L17"/>
    <mergeCell ref="B18:L18"/>
    <mergeCell ref="A4:L4"/>
    <mergeCell ref="B8:L8"/>
    <mergeCell ref="J2:L2"/>
    <mergeCell ref="B21:L21"/>
    <mergeCell ref="J24:L24"/>
    <mergeCell ref="B9:L9"/>
    <mergeCell ref="B10:L10"/>
    <mergeCell ref="B11:L11"/>
    <mergeCell ref="B12:L12"/>
    <mergeCell ref="B13:L13"/>
    <mergeCell ref="B20:L20"/>
    <mergeCell ref="B19:L19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5" zoomScaleNormal="85" zoomScalePageLayoutView="0" workbookViewId="0" topLeftCell="A1">
      <selection activeCell="A1" sqref="A1"/>
    </sheetView>
  </sheetViews>
  <sheetFormatPr defaultColWidth="8.83203125" defaultRowHeight="12.75"/>
  <cols>
    <col min="1" max="1" width="15.16015625" style="237" customWidth="1"/>
    <col min="2" max="2" width="61" style="237" customWidth="1"/>
    <col min="3" max="3" width="24.16015625" style="237" customWidth="1"/>
    <col min="4" max="4" width="20.66015625" style="237" customWidth="1"/>
    <col min="5" max="5" width="17.83203125" style="237" customWidth="1"/>
    <col min="6" max="6" width="18.66015625" style="237" customWidth="1"/>
    <col min="7" max="7" width="7" style="237" customWidth="1"/>
    <col min="8" max="8" width="10" style="237" bestFit="1" customWidth="1"/>
    <col min="9" max="9" width="14.66015625" style="237" customWidth="1"/>
    <col min="10" max="10" width="15.16015625" style="237" customWidth="1"/>
    <col min="11" max="11" width="12.16015625" style="237" bestFit="1" customWidth="1"/>
    <col min="12" max="16384" width="8.83203125" style="237" customWidth="1"/>
  </cols>
  <sheetData>
    <row r="1" spans="1:8" ht="48" customHeight="1">
      <c r="A1" s="233"/>
      <c r="B1" s="234"/>
      <c r="C1" s="234"/>
      <c r="D1" s="235"/>
      <c r="E1" s="330" t="s">
        <v>352</v>
      </c>
      <c r="F1" s="330"/>
      <c r="G1" s="330"/>
      <c r="H1" s="236"/>
    </row>
    <row r="2" spans="1:7" ht="12" customHeight="1">
      <c r="A2" s="233"/>
      <c r="B2" s="234"/>
      <c r="C2" s="234"/>
      <c r="D2" s="235"/>
      <c r="E2" s="238"/>
      <c r="F2" s="238"/>
      <c r="G2" s="238"/>
    </row>
    <row r="3" spans="1:7" ht="53.25" customHeight="1">
      <c r="A3" s="233"/>
      <c r="B3" s="331"/>
      <c r="C3" s="331"/>
      <c r="D3" s="331"/>
      <c r="E3" s="332" t="s">
        <v>348</v>
      </c>
      <c r="F3" s="332"/>
      <c r="G3" s="332"/>
    </row>
    <row r="4" spans="1:6" ht="27" customHeight="1">
      <c r="A4" s="333" t="s">
        <v>344</v>
      </c>
      <c r="B4" s="333"/>
      <c r="C4" s="333"/>
      <c r="D4" s="333"/>
      <c r="E4" s="333"/>
      <c r="F4" s="333"/>
    </row>
    <row r="5" spans="1:6" ht="15">
      <c r="A5" s="251"/>
      <c r="B5" s="251"/>
      <c r="C5" s="251"/>
      <c r="D5" s="251"/>
      <c r="E5" s="251"/>
      <c r="F5" s="251"/>
    </row>
    <row r="6" spans="1:6" ht="15">
      <c r="A6" s="252">
        <v>1252300000</v>
      </c>
      <c r="B6" s="251"/>
      <c r="C6" s="251"/>
      <c r="D6" s="251"/>
      <c r="E6" s="251"/>
      <c r="F6" s="251"/>
    </row>
    <row r="7" spans="1:6" ht="14.25">
      <c r="A7" s="253" t="s">
        <v>82</v>
      </c>
      <c r="B7" s="254"/>
      <c r="C7" s="254"/>
      <c r="D7" s="254"/>
      <c r="E7" s="255"/>
      <c r="F7" s="255" t="s">
        <v>29</v>
      </c>
    </row>
    <row r="8" spans="1:6" ht="14.25">
      <c r="A8" s="316" t="s">
        <v>317</v>
      </c>
      <c r="B8" s="316" t="s">
        <v>318</v>
      </c>
      <c r="C8" s="316" t="s">
        <v>68</v>
      </c>
      <c r="D8" s="316" t="s">
        <v>2</v>
      </c>
      <c r="E8" s="318" t="s">
        <v>3</v>
      </c>
      <c r="F8" s="318"/>
    </row>
    <row r="9" spans="1:6" ht="42.75">
      <c r="A9" s="317"/>
      <c r="B9" s="317"/>
      <c r="C9" s="317"/>
      <c r="D9" s="317"/>
      <c r="E9" s="256" t="s">
        <v>69</v>
      </c>
      <c r="F9" s="256" t="s">
        <v>71</v>
      </c>
    </row>
    <row r="10" spans="1:6" ht="14.25" customHeight="1">
      <c r="A10" s="319" t="s">
        <v>347</v>
      </c>
      <c r="B10" s="320"/>
      <c r="C10" s="321"/>
      <c r="D10" s="322"/>
      <c r="E10" s="322"/>
      <c r="F10" s="323"/>
    </row>
    <row r="11" spans="1:6" s="239" customFormat="1" ht="27.75" customHeight="1">
      <c r="A11" s="257" t="s">
        <v>319</v>
      </c>
      <c r="B11" s="258" t="s">
        <v>320</v>
      </c>
      <c r="C11" s="246">
        <f aca="true" t="shared" si="0" ref="C11:C33">D11+E11</f>
        <v>3401.155</v>
      </c>
      <c r="D11" s="247">
        <f>+D12+D15</f>
        <v>2801.155</v>
      </c>
      <c r="E11" s="246">
        <f>+E12+E15</f>
        <v>600</v>
      </c>
      <c r="F11" s="246">
        <f>+F12+F15</f>
        <v>600</v>
      </c>
    </row>
    <row r="12" spans="1:6" s="239" customFormat="1" ht="28.5" hidden="1">
      <c r="A12" s="259" t="s">
        <v>321</v>
      </c>
      <c r="B12" s="260" t="s">
        <v>322</v>
      </c>
      <c r="C12" s="246">
        <f t="shared" si="0"/>
        <v>0</v>
      </c>
      <c r="D12" s="248">
        <f>+D13</f>
        <v>0</v>
      </c>
      <c r="E12" s="249">
        <f>+E14</f>
        <v>0</v>
      </c>
      <c r="F12" s="249">
        <f>+F14</f>
        <v>0</v>
      </c>
    </row>
    <row r="13" spans="1:6" s="239" customFormat="1" ht="33" customHeight="1" hidden="1">
      <c r="A13" s="259">
        <v>205320</v>
      </c>
      <c r="B13" s="260" t="s">
        <v>323</v>
      </c>
      <c r="C13" s="246">
        <f t="shared" si="0"/>
        <v>0</v>
      </c>
      <c r="D13" s="248"/>
      <c r="E13" s="250"/>
      <c r="F13" s="250"/>
    </row>
    <row r="14" spans="1:6" s="239" customFormat="1" ht="33" customHeight="1" hidden="1">
      <c r="A14" s="259">
        <v>205330</v>
      </c>
      <c r="B14" s="260" t="s">
        <v>324</v>
      </c>
      <c r="C14" s="246">
        <f t="shared" si="0"/>
        <v>0</v>
      </c>
      <c r="D14" s="248"/>
      <c r="E14" s="249"/>
      <c r="F14" s="249"/>
    </row>
    <row r="15" spans="1:6" s="239" customFormat="1" ht="34.5" customHeight="1">
      <c r="A15" s="259">
        <v>208000</v>
      </c>
      <c r="B15" s="260" t="s">
        <v>325</v>
      </c>
      <c r="C15" s="246">
        <f t="shared" si="0"/>
        <v>3401.155</v>
      </c>
      <c r="D15" s="248">
        <f>D21+D22</f>
        <v>2801.155</v>
      </c>
      <c r="E15" s="249">
        <f>E21+E22</f>
        <v>600</v>
      </c>
      <c r="F15" s="249">
        <f>F21+F22</f>
        <v>600</v>
      </c>
    </row>
    <row r="16" spans="1:6" s="239" customFormat="1" ht="33" customHeight="1" hidden="1">
      <c r="A16" s="261">
        <v>208100</v>
      </c>
      <c r="B16" s="260" t="s">
        <v>326</v>
      </c>
      <c r="C16" s="246">
        <f t="shared" si="0"/>
        <v>0</v>
      </c>
      <c r="D16" s="247"/>
      <c r="E16" s="246"/>
      <c r="F16" s="246"/>
    </row>
    <row r="17" spans="1:6" s="239" customFormat="1" ht="33" customHeight="1" hidden="1">
      <c r="A17" s="261">
        <v>208200</v>
      </c>
      <c r="B17" s="260" t="s">
        <v>327</v>
      </c>
      <c r="C17" s="246">
        <f t="shared" si="0"/>
        <v>0</v>
      </c>
      <c r="D17" s="248"/>
      <c r="E17" s="249"/>
      <c r="F17" s="249"/>
    </row>
    <row r="18" spans="1:6" s="239" customFormat="1" ht="33" customHeight="1" hidden="1">
      <c r="A18" s="261" t="s">
        <v>328</v>
      </c>
      <c r="B18" s="260" t="s">
        <v>323</v>
      </c>
      <c r="C18" s="246">
        <f t="shared" si="0"/>
        <v>0</v>
      </c>
      <c r="D18" s="247"/>
      <c r="E18" s="250"/>
      <c r="F18" s="250"/>
    </row>
    <row r="19" spans="1:6" s="239" customFormat="1" ht="33" customHeight="1" hidden="1">
      <c r="A19" s="261" t="s">
        <v>329</v>
      </c>
      <c r="B19" s="260" t="s">
        <v>330</v>
      </c>
      <c r="C19" s="246">
        <f t="shared" si="0"/>
        <v>0</v>
      </c>
      <c r="D19" s="248"/>
      <c r="E19" s="249"/>
      <c r="F19" s="249"/>
    </row>
    <row r="20" spans="1:6" s="239" customFormat="1" ht="33" customHeight="1" hidden="1">
      <c r="A20" s="261" t="s">
        <v>331</v>
      </c>
      <c r="B20" s="260" t="s">
        <v>332</v>
      </c>
      <c r="C20" s="246">
        <f t="shared" si="0"/>
        <v>0</v>
      </c>
      <c r="D20" s="248"/>
      <c r="E20" s="249"/>
      <c r="F20" s="249"/>
    </row>
    <row r="21" spans="1:6" s="239" customFormat="1" ht="35.25" customHeight="1">
      <c r="A21" s="262">
        <v>208100</v>
      </c>
      <c r="B21" s="263" t="s">
        <v>326</v>
      </c>
      <c r="C21" s="246">
        <f t="shared" si="0"/>
        <v>3401.155</v>
      </c>
      <c r="D21" s="246">
        <f>2901.155+500</f>
        <v>3401.155</v>
      </c>
      <c r="E21" s="246"/>
      <c r="F21" s="246"/>
    </row>
    <row r="22" spans="1:6" s="239" customFormat="1" ht="30" customHeight="1">
      <c r="A22" s="261" t="s">
        <v>329</v>
      </c>
      <c r="B22" s="260" t="s">
        <v>330</v>
      </c>
      <c r="C22" s="246">
        <f t="shared" si="0"/>
        <v>0</v>
      </c>
      <c r="D22" s="248">
        <f>-100-500</f>
        <v>-600</v>
      </c>
      <c r="E22" s="248">
        <f>100+500</f>
        <v>600</v>
      </c>
      <c r="F22" s="248">
        <f>100+500</f>
        <v>600</v>
      </c>
    </row>
    <row r="23" spans="1:6" s="239" customFormat="1" ht="28.5" customHeight="1">
      <c r="A23" s="259"/>
      <c r="B23" s="258" t="s">
        <v>333</v>
      </c>
      <c r="C23" s="246">
        <f t="shared" si="0"/>
        <v>3401.155</v>
      </c>
      <c r="D23" s="247">
        <f>+D11</f>
        <v>2801.155</v>
      </c>
      <c r="E23" s="246">
        <f>+E11</f>
        <v>600</v>
      </c>
      <c r="F23" s="246">
        <f>+F11</f>
        <v>600</v>
      </c>
    </row>
    <row r="24" spans="1:6" s="239" customFormat="1" ht="14.25" customHeight="1">
      <c r="A24" s="327" t="s">
        <v>353</v>
      </c>
      <c r="B24" s="328"/>
      <c r="C24" s="324"/>
      <c r="D24" s="325"/>
      <c r="E24" s="325"/>
      <c r="F24" s="326"/>
    </row>
    <row r="25" spans="1:6" s="239" customFormat="1" ht="15" customHeight="1">
      <c r="A25" s="257" t="s">
        <v>334</v>
      </c>
      <c r="B25" s="258" t="s">
        <v>335</v>
      </c>
      <c r="C25" s="246">
        <f t="shared" si="0"/>
        <v>3401.155</v>
      </c>
      <c r="D25" s="248">
        <f>D31+D32</f>
        <v>2801.155</v>
      </c>
      <c r="E25" s="249">
        <f>E31+E32</f>
        <v>600</v>
      </c>
      <c r="F25" s="249">
        <f>F31+F32</f>
        <v>600</v>
      </c>
    </row>
    <row r="26" spans="1:6" s="239" customFormat="1" ht="33" customHeight="1" hidden="1">
      <c r="A26" s="261" t="s">
        <v>336</v>
      </c>
      <c r="B26" s="260" t="s">
        <v>337</v>
      </c>
      <c r="C26" s="246">
        <f t="shared" si="0"/>
        <v>0</v>
      </c>
      <c r="D26" s="247"/>
      <c r="E26" s="246"/>
      <c r="F26" s="246"/>
    </row>
    <row r="27" spans="1:6" s="239" customFormat="1" ht="33" customHeight="1" hidden="1">
      <c r="A27" s="261" t="s">
        <v>338</v>
      </c>
      <c r="B27" s="260" t="s">
        <v>339</v>
      </c>
      <c r="C27" s="246">
        <f t="shared" si="0"/>
        <v>0</v>
      </c>
      <c r="D27" s="248">
        <f>+D17</f>
        <v>0</v>
      </c>
      <c r="E27" s="249">
        <f>+E17</f>
        <v>0</v>
      </c>
      <c r="F27" s="249">
        <f>+F17</f>
        <v>0</v>
      </c>
    </row>
    <row r="28" spans="1:6" s="239" customFormat="1" ht="33" customHeight="1" hidden="1">
      <c r="A28" s="261" t="s">
        <v>340</v>
      </c>
      <c r="B28" s="260" t="s">
        <v>323</v>
      </c>
      <c r="C28" s="246">
        <f t="shared" si="0"/>
        <v>0</v>
      </c>
      <c r="D28" s="248">
        <f>+D13+D18</f>
        <v>0</v>
      </c>
      <c r="E28" s="249">
        <f>+E13+E18</f>
        <v>0</v>
      </c>
      <c r="F28" s="249">
        <f>+F13+F18</f>
        <v>0</v>
      </c>
    </row>
    <row r="29" spans="1:6" s="239" customFormat="1" ht="33" customHeight="1" hidden="1">
      <c r="A29" s="261" t="s">
        <v>341</v>
      </c>
      <c r="B29" s="260" t="s">
        <v>330</v>
      </c>
      <c r="C29" s="246">
        <f t="shared" si="0"/>
        <v>0</v>
      </c>
      <c r="D29" s="248"/>
      <c r="E29" s="249"/>
      <c r="F29" s="249"/>
    </row>
    <row r="30" spans="1:6" s="239" customFormat="1" ht="33" customHeight="1" hidden="1">
      <c r="A30" s="261" t="s">
        <v>342</v>
      </c>
      <c r="B30" s="260" t="s">
        <v>332</v>
      </c>
      <c r="C30" s="246">
        <f t="shared" si="0"/>
        <v>0</v>
      </c>
      <c r="D30" s="248"/>
      <c r="E30" s="249"/>
      <c r="F30" s="249"/>
    </row>
    <row r="31" spans="1:6" s="239" customFormat="1" ht="36" customHeight="1">
      <c r="A31" s="262" t="s">
        <v>336</v>
      </c>
      <c r="B31" s="263" t="s">
        <v>337</v>
      </c>
      <c r="C31" s="246">
        <f t="shared" si="0"/>
        <v>3401.155</v>
      </c>
      <c r="D31" s="246">
        <f>2901.155+500</f>
        <v>3401.155</v>
      </c>
      <c r="E31" s="246"/>
      <c r="F31" s="246"/>
    </row>
    <row r="32" spans="1:10" s="239" customFormat="1" ht="33" customHeight="1">
      <c r="A32" s="261" t="s">
        <v>341</v>
      </c>
      <c r="B32" s="260" t="s">
        <v>330</v>
      </c>
      <c r="C32" s="246">
        <f t="shared" si="0"/>
        <v>0</v>
      </c>
      <c r="D32" s="248">
        <f>-100-500</f>
        <v>-600</v>
      </c>
      <c r="E32" s="248">
        <f>100+500</f>
        <v>600</v>
      </c>
      <c r="F32" s="248">
        <f>100+500</f>
        <v>600</v>
      </c>
      <c r="J32" s="240"/>
    </row>
    <row r="33" spans="1:11" s="239" customFormat="1" ht="28.5" customHeight="1">
      <c r="A33" s="259"/>
      <c r="B33" s="258" t="s">
        <v>343</v>
      </c>
      <c r="C33" s="246">
        <f t="shared" si="0"/>
        <v>3401.155</v>
      </c>
      <c r="D33" s="247">
        <f>+D25</f>
        <v>2801.155</v>
      </c>
      <c r="E33" s="246">
        <f>+E25</f>
        <v>600</v>
      </c>
      <c r="F33" s="246">
        <f>+F25</f>
        <v>600</v>
      </c>
      <c r="H33" s="240"/>
      <c r="I33" s="240"/>
      <c r="J33" s="240"/>
      <c r="K33" s="240"/>
    </row>
    <row r="34" spans="1:6" ht="14.25">
      <c r="A34" s="254"/>
      <c r="B34" s="254"/>
      <c r="C34" s="254"/>
      <c r="D34" s="264"/>
      <c r="E34" s="264"/>
      <c r="F34" s="264"/>
    </row>
    <row r="35" spans="1:6" ht="15.75" customHeight="1">
      <c r="A35" s="265"/>
      <c r="B35" s="266"/>
      <c r="C35" s="329"/>
      <c r="D35" s="329"/>
      <c r="E35" s="329"/>
      <c r="F35" s="329"/>
    </row>
    <row r="36" spans="1:5" ht="15.75">
      <c r="A36" s="241"/>
      <c r="B36" s="242"/>
      <c r="C36" s="242"/>
      <c r="D36" s="243"/>
      <c r="E36" s="244"/>
    </row>
    <row r="37" spans="1:6" ht="15.75">
      <c r="A37" s="242"/>
      <c r="B37" s="245"/>
      <c r="C37" s="245"/>
      <c r="D37" s="242"/>
      <c r="E37" s="242"/>
      <c r="F37" s="242"/>
    </row>
  </sheetData>
  <sheetProtection/>
  <mergeCells count="14">
    <mergeCell ref="C24:F24"/>
    <mergeCell ref="A24:B24"/>
    <mergeCell ref="C35:F35"/>
    <mergeCell ref="E1:G1"/>
    <mergeCell ref="B3:D3"/>
    <mergeCell ref="E3:G3"/>
    <mergeCell ref="A4:F4"/>
    <mergeCell ref="A8:A9"/>
    <mergeCell ref="B8:B9"/>
    <mergeCell ref="C8:C9"/>
    <mergeCell ref="D8:D9"/>
    <mergeCell ref="E8:F8"/>
    <mergeCell ref="A10:B10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Djecky Winces</cp:lastModifiedBy>
  <cp:lastPrinted>2024-02-26T11:34:52Z</cp:lastPrinted>
  <dcterms:created xsi:type="dcterms:W3CDTF">2014-01-17T10:52:16Z</dcterms:created>
  <dcterms:modified xsi:type="dcterms:W3CDTF">2024-03-05T06:56:42Z</dcterms:modified>
  <cp:category/>
  <cp:version/>
  <cp:contentType/>
  <cp:contentStatus/>
</cp:coreProperties>
</file>