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11760" activeTab="0"/>
  </bookViews>
  <sheets>
    <sheet name="дод.1" sheetId="1" r:id="rId1"/>
    <sheet name="дод.2" sheetId="2" r:id="rId2"/>
    <sheet name="дод.3 " sheetId="3" r:id="rId3"/>
    <sheet name="дод.4" sheetId="4" r:id="rId4"/>
    <sheet name="Дод.5" sheetId="5" r:id="rId5"/>
  </sheets>
  <definedNames>
    <definedName name="_xlfn.AGGREGATE" hidden="1">#NAME?</definedName>
    <definedName name="_xlnm.Print_Titles" localSheetId="0">'дод.1'!$8:$10</definedName>
    <definedName name="_xlnm.Print_Titles" localSheetId="1">'дод.2'!$8:$12</definedName>
    <definedName name="_xlnm.Print_Titles" localSheetId="2">'дод.3 '!$D:$E</definedName>
    <definedName name="_xlnm.Print_Area" localSheetId="0">'дод.1'!$A$1:$F$116</definedName>
    <definedName name="_xlnm.Print_Area" localSheetId="1">'дод.2'!$A$1:$Q$103</definedName>
    <definedName name="_xlnm.Print_Area" localSheetId="2">'дод.3 '!$D$1:$S$20</definedName>
    <definedName name="_xlnm.Print_Area" localSheetId="4">'Дод.5'!$A$1:$F$34</definedName>
  </definedNames>
  <calcPr fullCalcOnLoad="1"/>
</workbook>
</file>

<file path=xl/sharedStrings.xml><?xml version="1.0" encoding="utf-8"?>
<sst xmlns="http://schemas.openxmlformats.org/spreadsheetml/2006/main" count="462" uniqueCount="337">
  <si>
    <t>Код</t>
  </si>
  <si>
    <t>Податкові надходження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</si>
  <si>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</si>
  <si>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</si>
  <si>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</si>
  <si>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</si>
  <si>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</si>
  <si>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</si>
  <si>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комунальні послуги та енергоносії</t>
  </si>
  <si>
    <t>Власні надходження бюджетних установ</t>
  </si>
  <si>
    <t>Від органів державного управління</t>
  </si>
  <si>
    <t>Податки на доходи, податки на прибуток, податки на збільшення ринковою вартості</t>
  </si>
  <si>
    <t>Податок та збір на доходи фізичних осіб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</si>
  <si>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</si>
  <si>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</si>
  <si>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</si>
  <si>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</si>
  <si>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Разом доходів</t>
  </si>
  <si>
    <t xml:space="preserve">Офіційні трансферти </t>
  </si>
  <si>
    <t>в тому числі:</t>
  </si>
  <si>
    <t>Освітня субвенція з державного бюджету місцевим бюджетам</t>
  </si>
  <si>
    <t>Утримання та навчально-тренувальна робота комунальних дитячо-юнацьких спортивних шкіл</t>
  </si>
  <si>
    <t>Багатопрофільна стаціонарна медична допомога населенню</t>
  </si>
  <si>
    <t>Компенсаційні виплати за пільговий проїзд окремих категорій громадян на залізничному транспорті</t>
  </si>
  <si>
    <t>070101</t>
  </si>
  <si>
    <t>070401</t>
  </si>
  <si>
    <t>070802</t>
  </si>
  <si>
    <t>070804</t>
  </si>
  <si>
    <t>тис. грн.</t>
  </si>
  <si>
    <t>тис.грн.</t>
  </si>
  <si>
    <t>Плата за надання адміністративних послуг</t>
  </si>
  <si>
    <t>0111</t>
  </si>
  <si>
    <t>1030</t>
  </si>
  <si>
    <t>1040</t>
  </si>
  <si>
    <t>0810</t>
  </si>
  <si>
    <t>0133</t>
  </si>
  <si>
    <t>0180</t>
  </si>
  <si>
    <t>0910</t>
  </si>
  <si>
    <t>0921</t>
  </si>
  <si>
    <t>0960</t>
  </si>
  <si>
    <t>0990</t>
  </si>
  <si>
    <t>0731</t>
  </si>
  <si>
    <t>1070</t>
  </si>
  <si>
    <t>1010</t>
  </si>
  <si>
    <t>0828</t>
  </si>
  <si>
    <t>0824</t>
  </si>
  <si>
    <t>02</t>
  </si>
  <si>
    <t>Надання дошкільної освіти</t>
  </si>
  <si>
    <t>Забезпечення діяльності бiблiотек</t>
  </si>
  <si>
    <t>Забезпечення діяльності музеїв i виставок</t>
  </si>
  <si>
    <t xml:space="preserve"> Забезпечення діяльності палаців i будинків культури, клубів,центрів дозвілля та iнших  клубних закладів </t>
  </si>
  <si>
    <t>0829</t>
  </si>
  <si>
    <t>Надання інших пільг окремим категоріям громадян відповідно до законодавства</t>
  </si>
  <si>
    <t xml:space="preserve">Інша діяльність у сфері державного управління </t>
  </si>
  <si>
    <t>Дотації з державного бюджету місцевим бюджетам</t>
  </si>
  <si>
    <t>Субвенції з місцевих бюджетів іншим місцевим бюджетам</t>
  </si>
  <si>
    <t>Субвенції  з державного бюджету місцевим бюджетам</t>
  </si>
  <si>
    <t>Дотації  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</si>
  <si>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</si>
  <si>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Інші субвенції з місцевого бюджету </t>
  </si>
  <si>
    <t>Забезпечення діяльності інших закладів у сфері освіти</t>
  </si>
  <si>
    <t>Надання реабілітаційних послуг особам з інвалідністю та дітям з інвалідністю</t>
  </si>
  <si>
    <t>Інші  заходи в галузі культури і мистецтва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</si>
  <si>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</si>
  <si>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Рентна плата та плата за використання інших природних ресурсів</t>
  </si>
  <si>
    <t>Субвенція з місцевого бюджету на здійснення переданих видатків у сфері освіти за рахунок коштів освітньої субвенції</t>
  </si>
  <si>
    <t>оплата праці з нарахуванням</t>
  </si>
  <si>
    <t>№ з/п</t>
  </si>
  <si>
    <t>Усього</t>
  </si>
  <si>
    <t>усього</t>
  </si>
  <si>
    <t>Код Функціональної класифікації видатків та кредитування бюджету</t>
  </si>
  <si>
    <t>у тому числі бюджет розвитку</t>
  </si>
  <si>
    <t>Усього доходів(без врахування міжбюджетних трансфертів)</t>
  </si>
  <si>
    <t>у  тому числі бюджет розвитку</t>
  </si>
  <si>
    <t>Інші програми  та заходи у сфері освіти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</si>
  <si>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</si>
  <si>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0726</t>
  </si>
  <si>
    <t>Рентна плата за спеціальне використання лісових ресурсів 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</si>
  <si>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</si>
  <si>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</si>
  <si>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виконавця,найменування бюджетної програми/підпрограми згідно з Типовою програмною класифікацією видатків та кредитування місцевого бюджету</t>
  </si>
  <si>
    <t>Найменування згідно
 з класифікацією доходів бюджету</t>
  </si>
  <si>
    <t xml:space="preserve"> (код бюджету)</t>
  </si>
  <si>
    <t xml:space="preserve">Надання спеціальної освіти мистецькими  школами </t>
  </si>
  <si>
    <t>Надання позашкільної освіти закладами позашкільної освіти, заходи із позашкільної роботи з дітьми</t>
  </si>
  <si>
    <t>УСЬОГО</t>
  </si>
  <si>
    <t>Забезпечення діяльності інклюзівно-ресурсних центрів за рахунок коштів місцевого бюджету</t>
  </si>
  <si>
    <t>Забезпечення діяльності інклюзівно-ресурсних центрів за рахунок освітньої субвенції</t>
  </si>
  <si>
    <t>Надання загальної середньої освіти закладами загальної середньої освіти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</si>
  <si>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</si>
  <si>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</si>
  <si>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</si>
  <si>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</si>
  <si>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</si>
  <si>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</si>
  <si>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</si>
  <si>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</si>
  <si>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</si>
  <si>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</si>
  <si>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</si>
  <si>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</si>
  <si>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</si>
  <si>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</si>
  <si>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</si>
  <si>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</si>
  <si>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</si>
  <si>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</si>
  <si>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</si>
  <si>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юридичними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</si>
  <si>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</si>
  <si>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</si>
  <si>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</si>
  <si>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</si>
  <si>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</si>
  <si>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</si>
  <si>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</si>
  <si>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</si>
  <si>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</si>
  <si>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</si>
  <si>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</si>
  <si>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</si>
  <si>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</si>
  <si>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</si>
  <si>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</si>
  <si>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</si>
  <si>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</si>
  <si>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0160</t>
  </si>
  <si>
    <t>Підтримка спорту вищих досягнень та організацій, які здійснюють фізкультурно-спортвну діяльність в регіоні</t>
  </si>
  <si>
    <t>0620</t>
  </si>
  <si>
    <t>Організація благоустрію населених пунктів</t>
  </si>
  <si>
    <t>0763</t>
  </si>
  <si>
    <t>Інші дотації з місцевого бюджету</t>
  </si>
  <si>
    <t>O2</t>
  </si>
  <si>
    <t>-</t>
  </si>
  <si>
    <t>Код бюджету</t>
  </si>
  <si>
    <t xml:space="preserve">Найменування бюджету - одержувача/надавача міжбюджетного трансферту </t>
  </si>
  <si>
    <t>О4</t>
  </si>
  <si>
    <t>О6</t>
  </si>
  <si>
    <t>12517000000</t>
  </si>
  <si>
    <t>Всього</t>
  </si>
  <si>
    <t>Забезпечення діяльності центрів професійного розвитку педагогічних працівників</t>
  </si>
  <si>
    <t>0150</t>
  </si>
  <si>
    <t>0210150</t>
  </si>
  <si>
    <t>0210180</t>
  </si>
  <si>
    <t>0214082</t>
  </si>
  <si>
    <t>0216013</t>
  </si>
  <si>
    <t>Забезпечення діяльності водопровідно-каналізаційного господарства</t>
  </si>
  <si>
    <t>0216030</t>
  </si>
  <si>
    <t>0218330</t>
  </si>
  <si>
    <t>0540</t>
  </si>
  <si>
    <t>Інша діяльність у сфері екології та охорони природних ресурсів</t>
  </si>
  <si>
    <t>3710160</t>
  </si>
  <si>
    <t>Попаснянська міська військово-цивільна адміністрація</t>
  </si>
  <si>
    <t>Управління фінансів Попаснянської міської військово-цивільної адміністрації</t>
  </si>
  <si>
    <t>3717693</t>
  </si>
  <si>
    <t>7693</t>
  </si>
  <si>
    <t>0490</t>
  </si>
  <si>
    <t>Інші заходи, пов`язані з економічною діяльністю</t>
  </si>
  <si>
    <t>3718710</t>
  </si>
  <si>
    <t>8710</t>
  </si>
  <si>
    <t>3719770</t>
  </si>
  <si>
    <t>9770</t>
  </si>
  <si>
    <t>Інші субвенції з місцевого бюджету</t>
  </si>
  <si>
    <t>Керівництво і управління у відповідній сфері у містах (місті Києві), селищах, селах, територіальних громадах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</si>
  <si>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</si>
  <si>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Х</t>
  </si>
  <si>
    <t>0443</t>
  </si>
  <si>
    <t>Будівництво освітніх установ та закладів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</si>
  <si>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</si>
  <si>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</si>
  <si>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Резервний фонд місцевого бюджету</t>
  </si>
  <si>
    <t>Державний бюджет України</t>
  </si>
  <si>
    <t>Обласний бюджет Луганської області</t>
  </si>
  <si>
    <t>Бюджет Гірської міської територіальної громади</t>
  </si>
  <si>
    <t>Трансферти з інших бюджетів</t>
  </si>
  <si>
    <t>субвенції загального фонду</t>
  </si>
  <si>
    <t>Екологічний податок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</si>
  <si>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</si>
  <si>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</si>
  <si>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 </t>
  </si>
  <si>
    <t>Місцеві податки та збори, що сплачуються (перераховуються) згідно з Податковим кодексом України</t>
  </si>
  <si>
    <t>Екологічний податок, який справляється за викіди в атмосферне повітря забрюднюючих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</si>
  <si>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на забезпечення якісної,сучасної та доступної загальної середньої освіти "Нова українська школа"за рахунок відповідної субвенції з державного бюджету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</si>
  <si>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</si>
  <si>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Проведення навчально-тренувальних зборів і змагань з неолімпійських видів спорту</t>
  </si>
  <si>
    <t>Забезпечення діяльності місцевих центрів фізичного здоров‘я населення "Спорт для всіх" та проведення фізкультурно-масових заходів серед населенню регіона</t>
  </si>
  <si>
    <t>0216014</t>
  </si>
  <si>
    <t>Забезпечення збору та вивезення сміття та відходів</t>
  </si>
  <si>
    <t>Проведення навчально-тренувальних зборів і змагань з олімпійських видів спорту</t>
  </si>
  <si>
    <t>Інші заходи у сфері соціального захисту і соціального забезпечення</t>
  </si>
  <si>
    <t>Інші заходи та заклади молодіжної політики</t>
  </si>
  <si>
    <t>Співфінансування заходів,що реалізуються за рахунок субвенції з державного бюджету місцевим бюджетам на забезпечення якісної,сучасної та доступної загальної середньої освіти "Нова українська школа"</t>
  </si>
  <si>
    <t xml:space="preserve"> Виконання заходів, спрямованих  на забезпечення якісної, сучасної та доступної загальної середньої освіти  "Нова українська школа" за рахунок субвенції з державного бюджету місцевим бюджетам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</si>
  <si>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</si>
  <si>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</si>
  <si>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</si>
  <si>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Співфінансування інвестиційних проектів, що реалізуються за рахунок коштів державного фонду регіонального розвитку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</si>
  <si>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</si>
  <si>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Районний бюджет Сєвєродонецького району</t>
  </si>
  <si>
    <t>06</t>
  </si>
  <si>
    <t>0611010</t>
  </si>
  <si>
    <t>0611021</t>
  </si>
  <si>
    <t>0611031</t>
  </si>
  <si>
    <t>0611061</t>
  </si>
  <si>
    <t>0611070</t>
  </si>
  <si>
    <t>0611080</t>
  </si>
  <si>
    <t>0611141</t>
  </si>
  <si>
    <t>0611142</t>
  </si>
  <si>
    <t>0611151</t>
  </si>
  <si>
    <t>0611152</t>
  </si>
  <si>
    <t>0611160</t>
  </si>
  <si>
    <t>0611200</t>
  </si>
  <si>
    <t>0611181</t>
  </si>
  <si>
    <t>0611182</t>
  </si>
  <si>
    <t>0611210</t>
  </si>
  <si>
    <t>0613133</t>
  </si>
  <si>
    <t>0614030</t>
  </si>
  <si>
    <t>0614040</t>
  </si>
  <si>
    <t>0614060</t>
  </si>
  <si>
    <t>0615011</t>
  </si>
  <si>
    <t>0615012</t>
  </si>
  <si>
    <t>0615031</t>
  </si>
  <si>
    <t>0615061</t>
  </si>
  <si>
    <t>0615062</t>
  </si>
  <si>
    <t>0610160</t>
  </si>
  <si>
    <t>Надходження від скидів забруднюючих речовин безпосередньо у водні об`єкти 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</si>
  <si>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</si>
  <si>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0617321</t>
  </si>
  <si>
    <t>0617361</t>
  </si>
  <si>
    <t>Відділ освіти, культури, молоді та спорту Попаснянської міської військово-цивільної адміністрації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</si>
  <si>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</si>
  <si>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Заходи державної політики з питань дітей та їх соціального захисту</t>
  </si>
  <si>
    <t>0213112</t>
  </si>
  <si>
    <t>0617366</t>
  </si>
  <si>
    <t>Реалізація проектів в рамках Надзвичайної кредитної програми для відновлення України</t>
  </si>
  <si>
    <t>Субвенція з місцевого бюджету за рахунок залишку коштів освітньої субвенції, що утворився на початок бюджетного періоду</t>
  </si>
  <si>
    <t>0611041</t>
  </si>
  <si>
    <t>12519000000</t>
  </si>
  <si>
    <t>Бюджет Лисичанської міської територіальної громади</t>
  </si>
  <si>
    <t>Рентна плата за користування надрами для видобування корисних копалин місцевого значення 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</si>
  <si>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</t>
  </si>
  <si>
    <t>Базова дотація</t>
  </si>
  <si>
    <t>08</t>
  </si>
  <si>
    <t>Первинна медична допомога населенню, що надається центрами первинної медичної (медико-санітарної) допомоги</t>
  </si>
  <si>
    <t>Інші програми та заходи у сфері охорони здоров`я</t>
  </si>
  <si>
    <t>Надання пільг окремим категоріям громадян з оплати послуг зв`язку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</si>
  <si>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</si>
  <si>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1090</t>
  </si>
  <si>
    <t>Забезпечення діяльності інших закладів у сфері соціального захисту і соціального забезпечення</t>
  </si>
  <si>
    <t>0218110</t>
  </si>
  <si>
    <t>0320</t>
  </si>
  <si>
    <t>Заходи із запобігання та ліквідації надзвичайних ситуацій та наслідків стихійного лиха</t>
  </si>
  <si>
    <t>0810160</t>
  </si>
  <si>
    <t>0812010</t>
  </si>
  <si>
    <t>0812111</t>
  </si>
  <si>
    <t>0812152</t>
  </si>
  <si>
    <t>0813031</t>
  </si>
  <si>
    <t>0813032</t>
  </si>
  <si>
    <t>0813035</t>
  </si>
  <si>
    <t>0813105</t>
  </si>
  <si>
    <t>0813140</t>
  </si>
  <si>
    <t>0813160</t>
  </si>
  <si>
    <t>0813241</t>
  </si>
  <si>
    <t>0813242</t>
  </si>
  <si>
    <t>Субвенція з місцевого бюджету на здійснення переданих видатків у сфері освіти за рахунок коштів освітньої субвенції (видатки на оплату праці з нарахуваннями педагогічних працівників інклюзивно- ресурсних центрів)
(2620)</t>
  </si>
  <si>
    <t>Інша субвенція з місцевого бюджету на забезпечення безперебійного функціонування інформаціоно-аналітичної системи моніторингу виконання місцевих бюджетів області
(2620)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</si>
  <si>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</si>
  <si>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Інша субвенція з місцевого бюджету на здійснення окремих видатків надання медичної допомоги на первинному рівні                   (2620)</t>
  </si>
  <si>
    <t>Інша субвенція з місцевого бюджету на здійснення окремих видатків надання медичної допомоги на вторинному рівні                                       (2620)</t>
  </si>
  <si>
    <t>Інша субвенція з місцевого бюджету на утримання КЗ «Попаснянський центр комплексної реабілітації для осіб з інвалідністю «Лелека»                           (2620)</t>
  </si>
  <si>
    <t>Інша субвенція з місцевого бюджету на утримання «Попаснянського інклюзивно-ресурсного центра» Попаснянської міської територіальної громади Луганської області                    (2620)</t>
  </si>
  <si>
    <t>Міжбюджетні трансферти  на 2023 рік</t>
  </si>
  <si>
    <t>Доходи міської територіальної громади на 2023 рік</t>
  </si>
  <si>
    <t>Розподіл видатків бюджету міської територіальної громади на 2023 рік</t>
  </si>
  <si>
    <t>Виготовлення та придбання грамот, нагрудних знаків, почесних знаків, почесних відзнак, пам’ятних адрес та вітальних листівок, які вручаються на святкуваннях загальнодержавних, професійних святах та інших заходах</t>
  </si>
  <si>
    <t>Найменування заходу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</si>
  <si>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</si>
  <si>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</si>
  <si>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Перелік заходів Попаснянської міської територіальної громади,                                                                                                                       які фінансуються у 2023 році за рахунок місцевого бюджету</t>
  </si>
  <si>
    <t xml:space="preserve">Код </t>
  </si>
  <si>
    <t>Найменування згідно з Класифікацією фінансування бюджету</t>
  </si>
  <si>
    <t>200000</t>
  </si>
  <si>
    <t>Внутрішнє фінансування </t>
  </si>
  <si>
    <t>205000 </t>
  </si>
  <si>
    <t xml:space="preserve">Фінансування за рахунок залишків коштів на рахунках бюджетних установ 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</si>
  <si>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</si>
  <si>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</si>
  <si>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</si>
  <si>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</si>
  <si>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</si>
  <si>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208320</t>
  </si>
  <si>
    <t>208400</t>
  </si>
  <si>
    <t>Кошти, що передаються із загального фонду бюджету до бюджету розвитку (спеціального фонду)</t>
  </si>
  <si>
    <t>208100</t>
  </si>
  <si>
    <t>На початок року</t>
  </si>
  <si>
    <t>Всього за типом кредитора</t>
  </si>
  <si>
    <t>600000</t>
  </si>
  <si>
    <t>Фінансування за активними операціями </t>
  </si>
  <si>
    <t>602100 </t>
  </si>
  <si>
    <t>На початок періоду </t>
  </si>
  <si>
    <t>602200 </t>
  </si>
  <si>
    <t>На кінець періоду </t>
  </si>
  <si>
    <t>602302</t>
  </si>
  <si>
    <t>602400</t>
  </si>
  <si>
    <t>602100</t>
  </si>
  <si>
    <t>Всього за типом боргового зобов’язання</t>
  </si>
  <si>
    <t>Внески до статутного капіталу суб'єктів господарювання</t>
  </si>
  <si>
    <t>0217670</t>
  </si>
  <si>
    <t>0614082</t>
  </si>
  <si>
    <t xml:space="preserve"> Фінансування Попаснянської міської територіальної громади на 2023 рік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</si>
  <si>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</si>
  <si>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Трансферти іншим бюджетів</t>
  </si>
  <si>
    <t>субвенції спеціального фонду</t>
  </si>
  <si>
    <t>Інша субвенція з місцевого бюджету на здійснення заходів щодо усунення наслідків ескалації воєнного конфлікту, запобігання виникненню надзвичайної ситуації та гуманітарної катастрофи у Сєвєродонецькому районі                                     (3220)</t>
  </si>
  <si>
    <t>Дотація з місцевого бюджету на здійснення переданих з державного бюджету видатків з утримання закладві освіти та охорони здоров᾽я за рахунок відповідної додаткової дотації з державного бюджету                                      (2620)</t>
  </si>
  <si>
    <t>Попаснянська міська військова адміністрація</t>
  </si>
  <si>
    <t>5014082</t>
  </si>
  <si>
    <t>5016030</t>
  </si>
  <si>
    <t>5017670</t>
  </si>
  <si>
    <t>5018110</t>
  </si>
  <si>
    <r>
      <t xml:space="preserve">Додаток 2 до розпорядження керівника Попаснянської міської військово-цивільної адміністрації                                                                                         </t>
    </r>
    <r>
      <rPr>
        <u val="single"/>
        <sz val="12"/>
        <rFont val="Times New Roman"/>
        <family val="1"/>
      </rPr>
      <t>22.12.2022 р. № 165</t>
    </r>
  </si>
  <si>
    <r>
      <t xml:space="preserve">Додаток 1 до розпорядження керівника Попаснянської міської військово-цивільної адміністрації                                                                                         </t>
    </r>
    <r>
      <rPr>
        <u val="single"/>
        <sz val="12"/>
        <rFont val="Times New Roman"/>
        <family val="1"/>
      </rPr>
      <t>22.12.2022 р. № 165</t>
    </r>
  </si>
  <si>
    <r>
      <t xml:space="preserve">Додаток 3 до розпорядження керівника Попаснянської міської військово-цивільної адміністрації                                                                                         </t>
    </r>
    <r>
      <rPr>
        <u val="single"/>
        <sz val="12"/>
        <rFont val="Times New Roman"/>
        <family val="1"/>
      </rPr>
      <t>22.12.2022 р. № 165</t>
    </r>
  </si>
  <si>
    <r>
      <t xml:space="preserve">Додаток 4
до розпорядження керівника Попаснянської міської військово-цивільної адміністрації                                                                                         </t>
    </r>
    <r>
      <rPr>
        <u val="single"/>
        <sz val="12"/>
        <rFont val="Times New Roman"/>
        <family val="1"/>
      </rPr>
      <t>22.12.2022 р. № 165</t>
    </r>
  </si>
  <si>
    <r>
      <t xml:space="preserve">Додаток 5                                                         до розпорядження керівника Попаснянської міської військово-цивільної адміністрації                                                                                         </t>
    </r>
    <r>
      <rPr>
        <u val="single"/>
        <sz val="12"/>
        <rFont val="Times New Roman"/>
        <family val="1"/>
      </rPr>
      <t>22.12.2022 р. № 165</t>
    </r>
  </si>
  <si>
    <t>Нерозподілені трансферти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</si>
  <si>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</si>
  <si>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державному бюджету на виконання програм соціально-економічного розвитку регіонів                                      (2620)</t>
  </si>
  <si>
    <t>5017350</t>
  </si>
  <si>
    <t>Розроблення схем планування та забудови територій (містобудівної документації)</t>
  </si>
  <si>
    <t>Інші програми та заходи у сфері освіти</t>
  </si>
  <si>
    <t xml:space="preserve">Відділ соціального захисту населення та охорони здоров`я Попаснянської міської військової адміністрації </t>
  </si>
  <si>
    <r>
      <t xml:space="preserve">( у редакції розпорядження начальника Попаснянської міської військової адміністрації                                                      </t>
    </r>
    <r>
      <rPr>
        <u val="single"/>
        <sz val="12"/>
        <color indexed="8"/>
        <rFont val="Times New Roman"/>
        <family val="1"/>
      </rPr>
      <t xml:space="preserve"> 19.06.2023 р. № 50)</t>
    </r>
    <r>
      <rPr>
        <sz val="12"/>
        <color indexed="8"/>
        <rFont val="Times New Roman"/>
        <family val="1"/>
      </rPr>
      <t xml:space="preserve">  </t>
    </r>
  </si>
  <si>
    <r>
      <t xml:space="preserve">( у редакції розпорядження начальника Попаснянської міської військової адміністрації                                                      </t>
    </r>
    <r>
      <rPr>
        <u val="single"/>
        <sz val="12"/>
        <color indexed="8"/>
        <rFont val="Times New Roman"/>
        <family val="1"/>
      </rPr>
      <t xml:space="preserve"> 19.06.2023 р. № 50)  </t>
    </r>
  </si>
  <si>
    <r>
      <t xml:space="preserve">( у редакції розпорядження начальника Попаснянської міської військової адміністрації                                                      </t>
    </r>
    <r>
      <rPr>
        <u val="single"/>
        <sz val="12"/>
        <color indexed="8"/>
        <rFont val="Times New Roman"/>
        <family val="1"/>
      </rPr>
      <t xml:space="preserve">  19.06.2023 р. № 50)  </t>
    </r>
  </si>
  <si>
    <r>
      <t xml:space="preserve">( у редакції розпорядження начальника Попаснянської міської військової адміністрації                                                     </t>
    </r>
    <r>
      <rPr>
        <u val="single"/>
        <sz val="12"/>
        <color indexed="8"/>
        <rFont val="Times New Roman"/>
        <family val="1"/>
      </rPr>
      <t xml:space="preserve">  19.06.2023 р. № 50)</t>
    </r>
    <r>
      <rPr>
        <sz val="12"/>
        <color indexed="8"/>
        <rFont val="Times New Roman"/>
        <family val="1"/>
      </rPr>
      <t xml:space="preserve">  </t>
    </r>
  </si>
  <si>
    <r>
      <t xml:space="preserve">( у редакції розпорядження начальника Попаснянської міської військової адміністрації                                                      </t>
    </r>
    <r>
      <rPr>
        <u val="single"/>
        <sz val="12"/>
        <color indexed="8"/>
        <rFont val="Times New Roman"/>
        <family val="1"/>
      </rPr>
      <t xml:space="preserve"> 19.06.2023 р. № 50)  </t>
    </r>
    <r>
      <rPr>
        <sz val="12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</si>
</sst>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_-* #,##0.00\ _г_р_н_._-;\-* #,##0.00\ _г_р_н_._-;_-* &quot;-&quot;??\ _г_р_н_._-;_-@_-"/>
    <numFmt numFmtId="191" formatCode="* #,##0;* \-#,##0;* &quot;-&quot;;@"/>
    <numFmt numFmtId="192" formatCode="* #,##0.00;* \-#,##0.00;* &quot;-&quot;??;@"/>
    <numFmt numFmtId="193" formatCode="* _-#,##0&quot;р.&quot;;* \-#,##0&quot;р.&quot;;* _-&quot;-&quot;&quot;р.&quot;;@"/>
    <numFmt numFmtId="194" formatCode="* _-#,##0.00&quot;р.&quot;;* \-#,##0.00&quot;р.&quot;;* _-&quot;-&quot;??&quot;р.&quot;;@"/>
    <numFmt numFmtId="195" formatCode="#,##0.0"/>
    <numFmt numFmtId="196" formatCode="0.0"/>
    <numFmt numFmtId="197" formatCode="0.000"/>
    <numFmt numFmtId="198" formatCode="#,##0.000_ ;[Red]\-#,##0.000\ "/>
    <numFmt numFmtId="199" formatCode="#,##0.000"/>
    <numFmt numFmtId="200" formatCode="[$-FC19]d\ mmmm\ yyyy\ &quot;г.&quot;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;\-#,##0.00;#,&quot;-&quot;"/>
  </numFmts>
  <fonts count="7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0"/>
      <name val="Times New Roman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4"/>
      <name val="Times New Roman Cyr"/>
      <family val="0"/>
    </font>
    <font>
      <sz val="9"/>
      <name val="Arial Cyr"/>
      <family val="2"/>
    </font>
    <font>
      <u val="single"/>
      <sz val="12"/>
      <color indexed="8"/>
      <name val="Times New Roman"/>
      <family val="1"/>
    </font>
    <font>
      <sz val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9"/>
      <name val="Calibri"/>
      <family val="2"/>
    </font>
    <font>
      <sz val="12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7" fillId="44" borderId="1" applyNumberFormat="0" applyAlignment="0" applyProtection="0"/>
    <xf numFmtId="0" fontId="7" fillId="7" borderId="1" applyNumberFormat="0" applyAlignment="0" applyProtection="0"/>
    <xf numFmtId="0" fontId="8" fillId="45" borderId="2" applyNumberFormat="0" applyAlignment="0" applyProtection="0"/>
    <xf numFmtId="0" fontId="15" fillId="45" borderId="1" applyNumberFormat="0" applyAlignment="0" applyProtection="0"/>
    <xf numFmtId="0" fontId="23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46" borderId="8" applyNumberFormat="0" applyAlignment="0" applyProtection="0"/>
    <xf numFmtId="0" fontId="10" fillId="46" borderId="8" applyNumberFormat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4" borderId="0" applyNumberFormat="0" applyBorder="0" applyAlignment="0" applyProtection="0"/>
    <xf numFmtId="0" fontId="64" fillId="47" borderId="9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21" fillId="0" borderId="0">
      <alignment/>
      <protection/>
    </xf>
    <xf numFmtId="0" fontId="22" fillId="0" borderId="0" applyNumberFormat="0" applyFont="0" applyFill="0" applyBorder="0" applyAlignment="0" applyProtection="0"/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" fillId="3" borderId="0" applyNumberFormat="0" applyBorder="0" applyAlignment="0" applyProtection="0"/>
    <xf numFmtId="0" fontId="6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1" applyNumberFormat="0" applyFont="0" applyAlignment="0" applyProtection="0"/>
    <xf numFmtId="0" fontId="0" fillId="50" borderId="12" applyNumberFormat="0" applyFont="0" applyAlignment="0" applyProtection="0"/>
    <xf numFmtId="194" fontId="1" fillId="0" borderId="0" applyFont="0" applyFill="0" applyBorder="0" applyAlignment="0" applyProtection="0"/>
    <xf numFmtId="0" fontId="68" fillId="47" borderId="13" applyNumberFormat="0" applyAlignment="0" applyProtection="0"/>
    <xf numFmtId="0" fontId="18" fillId="0" borderId="14" applyNumberFormat="0" applyFill="0" applyAlignment="0" applyProtection="0"/>
    <xf numFmtId="0" fontId="69" fillId="51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5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28" fillId="0" borderId="0" xfId="0" applyNumberFormat="1" applyFont="1" applyFill="1" applyAlignment="1" applyProtection="1">
      <alignment vertical="center" wrapText="1"/>
      <protection/>
    </xf>
    <xf numFmtId="0" fontId="28" fillId="0" borderId="0" xfId="0" applyNumberFormat="1" applyFont="1" applyFill="1" applyAlignment="1" applyProtection="1">
      <alignment wrapText="1"/>
      <protection/>
    </xf>
    <xf numFmtId="0" fontId="28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26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19" fillId="0" borderId="15" xfId="0" applyFont="1" applyBorder="1" applyAlignment="1">
      <alignment vertical="center" wrapText="1"/>
    </xf>
    <xf numFmtId="0" fontId="0" fillId="52" borderId="0" xfId="0" applyFont="1" applyFill="1" applyAlignment="1">
      <alignment wrapText="1"/>
    </xf>
    <xf numFmtId="0" fontId="0" fillId="52" borderId="0" xfId="0" applyNumberFormat="1" applyFont="1" applyFill="1" applyAlignment="1" applyProtection="1">
      <alignment vertical="center" wrapText="1"/>
      <protection/>
    </xf>
    <xf numFmtId="0" fontId="26" fillId="0" borderId="0" xfId="0" applyNumberFormat="1" applyFont="1" applyFill="1" applyAlignment="1" applyProtection="1">
      <alignment horizontal="left" vertical="top"/>
      <protection/>
    </xf>
    <xf numFmtId="0" fontId="0" fillId="52" borderId="0" xfId="0" applyNumberFormat="1" applyFont="1" applyFill="1" applyAlignment="1" applyProtection="1">
      <alignment horizontal="left" vertical="center" wrapText="1"/>
      <protection/>
    </xf>
    <xf numFmtId="0" fontId="26" fillId="52" borderId="16" xfId="0" applyNumberFormat="1" applyFont="1" applyFill="1" applyBorder="1" applyAlignment="1" applyProtection="1">
      <alignment horizontal="center" vertical="center" wrapText="1"/>
      <protection/>
    </xf>
    <xf numFmtId="0" fontId="26" fillId="52" borderId="0" xfId="0" applyFont="1" applyFill="1" applyAlignment="1">
      <alignment wrapText="1"/>
    </xf>
    <xf numFmtId="0" fontId="26" fillId="52" borderId="17" xfId="0" applyNumberFormat="1" applyFont="1" applyFill="1" applyBorder="1" applyAlignment="1" applyProtection="1">
      <alignment horizontal="center" vertical="center" wrapText="1"/>
      <protection/>
    </xf>
    <xf numFmtId="0" fontId="26" fillId="52" borderId="18" xfId="0" applyNumberFormat="1" applyFont="1" applyFill="1" applyBorder="1" applyAlignment="1" applyProtection="1">
      <alignment horizontal="center" vertical="center" wrapText="1"/>
      <protection/>
    </xf>
    <xf numFmtId="0" fontId="26" fillId="52" borderId="0" xfId="0" applyFont="1" applyFill="1" applyAlignment="1">
      <alignment/>
    </xf>
    <xf numFmtId="0" fontId="26" fillId="52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107" applyFont="1">
      <alignment/>
      <protection/>
    </xf>
    <xf numFmtId="197" fontId="26" fillId="52" borderId="0" xfId="0" applyNumberFormat="1" applyFont="1" applyFill="1" applyAlignment="1">
      <alignment/>
    </xf>
    <xf numFmtId="0" fontId="26" fillId="0" borderId="19" xfId="0" applyNumberFormat="1" applyFont="1" applyFill="1" applyBorder="1" applyAlignment="1" applyProtection="1">
      <alignment vertical="center"/>
      <protection/>
    </xf>
    <xf numFmtId="0" fontId="26" fillId="0" borderId="15" xfId="0" applyFont="1" applyFill="1" applyBorder="1" applyAlignment="1">
      <alignment horizontal="center" vertical="center"/>
    </xf>
    <xf numFmtId="0" fontId="26" fillId="52" borderId="15" xfId="0" applyFont="1" applyFill="1" applyBorder="1" applyAlignment="1">
      <alignment horizontal="center" vertical="center" wrapText="1"/>
    </xf>
    <xf numFmtId="0" fontId="26" fillId="53" borderId="15" xfId="0" applyFont="1" applyFill="1" applyBorder="1" applyAlignment="1">
      <alignment horizontal="center" vertical="center" wrapText="1"/>
    </xf>
    <xf numFmtId="197" fontId="26" fillId="0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49" fontId="19" fillId="52" borderId="15" xfId="0" applyNumberFormat="1" applyFont="1" applyFill="1" applyBorder="1" applyAlignment="1">
      <alignment horizontal="center" vertical="center" wrapText="1"/>
    </xf>
    <xf numFmtId="0" fontId="19" fillId="52" borderId="15" xfId="0" applyFont="1" applyFill="1" applyBorder="1" applyAlignment="1">
      <alignment vertical="center" wrapText="1"/>
    </xf>
    <xf numFmtId="0" fontId="26" fillId="52" borderId="15" xfId="0" applyFont="1" applyFill="1" applyBorder="1" applyAlignment="1">
      <alignment vertical="center" wrapText="1"/>
    </xf>
    <xf numFmtId="0" fontId="26" fillId="52" borderId="15" xfId="0" applyFont="1" applyFill="1" applyBorder="1" applyAlignment="1">
      <alignment vertical="center"/>
    </xf>
    <xf numFmtId="0" fontId="26" fillId="52" borderId="20" xfId="0" applyFont="1" applyFill="1" applyBorder="1" applyAlignment="1">
      <alignment vertical="center" wrapText="1"/>
    </xf>
    <xf numFmtId="0" fontId="26" fillId="52" borderId="20" xfId="0" applyFont="1" applyFill="1" applyBorder="1" applyAlignment="1">
      <alignment vertical="center"/>
    </xf>
    <xf numFmtId="49" fontId="26" fillId="52" borderId="15" xfId="0" applyNumberFormat="1" applyFont="1" applyFill="1" applyBorder="1" applyAlignment="1">
      <alignment horizontal="center" vertical="center" wrapText="1"/>
    </xf>
    <xf numFmtId="197" fontId="0" fillId="0" borderId="0" xfId="0" applyNumberFormat="1" applyFont="1" applyFill="1" applyAlignment="1" applyProtection="1">
      <alignment/>
      <protection/>
    </xf>
    <xf numFmtId="0" fontId="19" fillId="52" borderId="15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6" fillId="0" borderId="15" xfId="0" applyFont="1" applyFill="1" applyBorder="1" applyAlignment="1">
      <alignment vertical="center" wrapText="1"/>
    </xf>
    <xf numFmtId="0" fontId="26" fillId="52" borderId="15" xfId="0" applyFont="1" applyFill="1" applyBorder="1" applyAlignment="1">
      <alignment horizontal="center" vertical="center"/>
    </xf>
    <xf numFmtId="0" fontId="26" fillId="0" borderId="15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26" fillId="52" borderId="18" xfId="0" applyFont="1" applyFill="1" applyBorder="1" applyAlignment="1">
      <alignment vertical="center" wrapText="1"/>
    </xf>
    <xf numFmtId="49" fontId="26" fillId="53" borderId="15" xfId="0" applyNumberFormat="1" applyFont="1" applyFill="1" applyBorder="1" applyAlignment="1">
      <alignment horizontal="center" vertical="center" wrapText="1"/>
    </xf>
    <xf numFmtId="49" fontId="26" fillId="52" borderId="0" xfId="0" applyNumberFormat="1" applyFont="1" applyFill="1" applyBorder="1" applyAlignment="1">
      <alignment horizontal="center" vertical="center" wrapText="1"/>
    </xf>
    <xf numFmtId="0" fontId="26" fillId="53" borderId="21" xfId="0" applyFont="1" applyFill="1" applyBorder="1" applyAlignment="1">
      <alignment horizontal="center" vertical="center" wrapText="1"/>
    </xf>
    <xf numFmtId="49" fontId="26" fillId="52" borderId="20" xfId="0" applyNumberFormat="1" applyFont="1" applyFill="1" applyBorder="1" applyAlignment="1">
      <alignment horizontal="center" vertical="center" wrapText="1"/>
    </xf>
    <xf numFmtId="49" fontId="26" fillId="52" borderId="21" xfId="0" applyNumberFormat="1" applyFont="1" applyFill="1" applyBorder="1" applyAlignment="1">
      <alignment horizontal="center" vertical="center" wrapText="1"/>
    </xf>
    <xf numFmtId="0" fontId="26" fillId="53" borderId="0" xfId="0" applyFont="1" applyFill="1" applyBorder="1" applyAlignment="1">
      <alignment horizontal="center" vertical="center" wrapText="1"/>
    </xf>
    <xf numFmtId="0" fontId="26" fillId="53" borderId="22" xfId="0" applyFont="1" applyFill="1" applyBorder="1" applyAlignment="1">
      <alignment horizontal="center" vertical="center" wrapText="1"/>
    </xf>
    <xf numFmtId="49" fontId="26" fillId="52" borderId="22" xfId="0" applyNumberFormat="1" applyFont="1" applyFill="1" applyBorder="1" applyAlignment="1">
      <alignment horizontal="center" vertical="center" wrapText="1"/>
    </xf>
    <xf numFmtId="0" fontId="26" fillId="52" borderId="18" xfId="0" applyFont="1" applyFill="1" applyBorder="1" applyAlignment="1">
      <alignment horizontal="center" vertical="center" wrapText="1"/>
    </xf>
    <xf numFmtId="49" fontId="26" fillId="52" borderId="23" xfId="0" applyNumberFormat="1" applyFont="1" applyFill="1" applyBorder="1" applyAlignment="1">
      <alignment horizontal="center" vertical="center" wrapText="1"/>
    </xf>
    <xf numFmtId="49" fontId="26" fillId="52" borderId="15" xfId="0" applyNumberFormat="1" applyFont="1" applyFill="1" applyBorder="1" applyAlignment="1" applyProtection="1">
      <alignment horizontal="center" vertical="center"/>
      <protection/>
    </xf>
    <xf numFmtId="199" fontId="31" fillId="52" borderId="15" xfId="96" applyNumberFormat="1" applyFont="1" applyFill="1" applyBorder="1" applyAlignment="1">
      <alignment vertical="center"/>
      <protection/>
    </xf>
    <xf numFmtId="199" fontId="32" fillId="52" borderId="15" xfId="96" applyNumberFormat="1" applyFont="1" applyFill="1" applyBorder="1" applyAlignment="1">
      <alignment vertical="center"/>
      <protection/>
    </xf>
    <xf numFmtId="0" fontId="26" fillId="0" borderId="18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1" fontId="26" fillId="52" borderId="18" xfId="0" applyNumberFormat="1" applyFont="1" applyFill="1" applyBorder="1" applyAlignment="1" applyProtection="1">
      <alignment horizontal="center" vertical="center" wrapText="1"/>
      <protection/>
    </xf>
    <xf numFmtId="0" fontId="0" fillId="52" borderId="0" xfId="0" applyNumberFormat="1" applyFont="1" applyFill="1" applyAlignment="1" applyProtection="1">
      <alignment wrapText="1"/>
      <protection/>
    </xf>
    <xf numFmtId="0" fontId="0" fillId="52" borderId="0" xfId="0" applyFont="1" applyFill="1" applyAlignment="1">
      <alignment wrapText="1"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22" fillId="0" borderId="0" xfId="110" applyNumberFormat="1" applyFont="1" applyFill="1" applyBorder="1" applyAlignment="1" applyProtection="1">
      <alignment vertical="top"/>
      <protection/>
    </xf>
    <xf numFmtId="0" fontId="36" fillId="0" borderId="0" xfId="110" applyNumberFormat="1" applyFont="1" applyFill="1" applyBorder="1" applyAlignment="1" applyProtection="1">
      <alignment vertical="top"/>
      <protection/>
    </xf>
    <xf numFmtId="0" fontId="31" fillId="0" borderId="15" xfId="0" applyFont="1" applyBorder="1" applyAlignment="1">
      <alignment vertical="center" wrapText="1"/>
    </xf>
    <xf numFmtId="0" fontId="32" fillId="52" borderId="15" xfId="0" applyFont="1" applyFill="1" applyBorder="1" applyAlignment="1">
      <alignment wrapText="1"/>
    </xf>
    <xf numFmtId="0" fontId="32" fillId="0" borderId="15" xfId="108" applyFont="1" applyBorder="1" applyAlignment="1">
      <alignment wrapText="1"/>
      <protection/>
    </xf>
    <xf numFmtId="49" fontId="26" fillId="54" borderId="15" xfId="0" applyNumberFormat="1" applyFont="1" applyFill="1" applyBorder="1" applyAlignment="1">
      <alignment horizontal="center" vertical="center" wrapText="1"/>
    </xf>
    <xf numFmtId="0" fontId="71" fillId="0" borderId="15" xfId="108" applyFont="1" applyBorder="1" applyAlignment="1">
      <alignment wrapText="1"/>
      <protection/>
    </xf>
    <xf numFmtId="199" fontId="19" fillId="54" borderId="15" xfId="0" applyNumberFormat="1" applyFont="1" applyFill="1" applyBorder="1" applyAlignment="1" applyProtection="1">
      <alignment horizontal="center" vertical="center" wrapText="1"/>
      <protection/>
    </xf>
    <xf numFmtId="0" fontId="26" fillId="54" borderId="15" xfId="0" applyFont="1" applyFill="1" applyBorder="1" applyAlignment="1">
      <alignment horizontal="center" vertical="center" wrapText="1"/>
    </xf>
    <xf numFmtId="199" fontId="31" fillId="54" borderId="15" xfId="0" applyNumberFormat="1" applyFont="1" applyFill="1" applyBorder="1" applyAlignment="1">
      <alignment horizontal="center" vertical="center" wrapText="1"/>
    </xf>
    <xf numFmtId="199" fontId="26" fillId="54" borderId="15" xfId="0" applyNumberFormat="1" applyFont="1" applyFill="1" applyBorder="1" applyAlignment="1" applyProtection="1">
      <alignment horizontal="center" vertical="center" wrapText="1"/>
      <protection/>
    </xf>
    <xf numFmtId="199" fontId="32" fillId="54" borderId="15" xfId="0" applyNumberFormat="1" applyFont="1" applyFill="1" applyBorder="1" applyAlignment="1">
      <alignment horizontal="center" vertical="center" wrapText="1"/>
    </xf>
    <xf numFmtId="199" fontId="0" fillId="0" borderId="0" xfId="0" applyNumberFormat="1" applyFont="1" applyFill="1" applyAlignment="1" applyProtection="1">
      <alignment/>
      <protection/>
    </xf>
    <xf numFmtId="49" fontId="26" fillId="54" borderId="18" xfId="0" applyNumberFormat="1" applyFont="1" applyFill="1" applyBorder="1" applyAlignment="1">
      <alignment horizontal="center" vertical="center" wrapText="1"/>
    </xf>
    <xf numFmtId="197" fontId="26" fillId="54" borderId="0" xfId="0" applyNumberFormat="1" applyFont="1" applyFill="1" applyAlignment="1">
      <alignment/>
    </xf>
    <xf numFmtId="0" fontId="0" fillId="54" borderId="0" xfId="0" applyFont="1" applyFill="1" applyAlignment="1">
      <alignment/>
    </xf>
    <xf numFmtId="199" fontId="0" fillId="52" borderId="0" xfId="0" applyNumberFormat="1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110" applyNumberFormat="1" applyFont="1" applyFill="1" applyBorder="1" applyAlignment="1" applyProtection="1">
      <alignment horizontal="center" vertical="top"/>
      <protection/>
    </xf>
    <xf numFmtId="1" fontId="33" fillId="0" borderId="0" xfId="0" applyNumberFormat="1" applyFont="1" applyFill="1" applyBorder="1" applyAlignment="1" applyProtection="1">
      <alignment vertical="center"/>
      <protection/>
    </xf>
    <xf numFmtId="0" fontId="26" fillId="0" borderId="19" xfId="0" applyNumberFormat="1" applyFont="1" applyFill="1" applyBorder="1" applyAlignment="1" applyProtection="1">
      <alignment/>
      <protection/>
    </xf>
    <xf numFmtId="0" fontId="19" fillId="54" borderId="15" xfId="0" applyFont="1" applyFill="1" applyBorder="1" applyAlignment="1">
      <alignment horizontal="center" vertical="center" wrapText="1"/>
    </xf>
    <xf numFmtId="0" fontId="19" fillId="54" borderId="15" xfId="0" applyFont="1" applyFill="1" applyBorder="1" applyAlignment="1">
      <alignment vertical="center" wrapText="1"/>
    </xf>
    <xf numFmtId="199" fontId="31" fillId="54" borderId="15" xfId="96" applyNumberFormat="1" applyFont="1" applyFill="1" applyBorder="1" applyAlignment="1">
      <alignment vertical="center"/>
      <protection/>
    </xf>
    <xf numFmtId="199" fontId="32" fillId="54" borderId="15" xfId="96" applyNumberFormat="1" applyFont="1" applyFill="1" applyBorder="1" applyAlignment="1">
      <alignment vertical="center"/>
      <protection/>
    </xf>
    <xf numFmtId="0" fontId="26" fillId="54" borderId="15" xfId="0" applyFont="1" applyFill="1" applyBorder="1" applyAlignment="1">
      <alignment vertical="center" wrapText="1"/>
    </xf>
    <xf numFmtId="0" fontId="32" fillId="0" borderId="15" xfId="108" applyFont="1" applyBorder="1" applyAlignment="1">
      <alignment horizontal="center" vertical="center" wrapText="1"/>
      <protection/>
    </xf>
    <xf numFmtId="0" fontId="71" fillId="0" borderId="15" xfId="108" applyFont="1" applyBorder="1" applyAlignment="1">
      <alignment horizontal="center" vertical="center"/>
      <protection/>
    </xf>
    <xf numFmtId="0" fontId="26" fillId="0" borderId="15" xfId="0" applyFont="1" applyBorder="1" applyAlignment="1">
      <alignment wrapText="1"/>
    </xf>
    <xf numFmtId="0" fontId="26" fillId="0" borderId="15" xfId="0" applyFont="1" applyBorder="1" applyAlignment="1">
      <alignment/>
    </xf>
    <xf numFmtId="0" fontId="55" fillId="0" borderId="15" xfId="0" applyFont="1" applyBorder="1" applyAlignment="1">
      <alignment horizontal="center" vertical="center"/>
    </xf>
    <xf numFmtId="0" fontId="31" fillId="0" borderId="15" xfId="108" applyFont="1" applyBorder="1" applyAlignment="1">
      <alignment horizontal="center" vertical="center" wrapText="1"/>
      <protection/>
    </xf>
    <xf numFmtId="0" fontId="31" fillId="0" borderId="15" xfId="108" applyFont="1" applyBorder="1" applyAlignment="1">
      <alignment wrapText="1"/>
      <protection/>
    </xf>
    <xf numFmtId="0" fontId="19" fillId="0" borderId="15" xfId="0" applyFont="1" applyBorder="1" applyAlignment="1">
      <alignment vertical="center"/>
    </xf>
    <xf numFmtId="199" fontId="26" fillId="54" borderId="15" xfId="96" applyNumberFormat="1" applyFont="1" applyFill="1" applyBorder="1" applyAlignment="1">
      <alignment vertical="center"/>
      <protection/>
    </xf>
    <xf numFmtId="199" fontId="26" fillId="0" borderId="0" xfId="0" applyNumberFormat="1" applyFont="1" applyFill="1" applyAlignment="1" applyProtection="1">
      <alignment/>
      <protection/>
    </xf>
    <xf numFmtId="199" fontId="32" fillId="54" borderId="15" xfId="96" applyNumberFormat="1" applyFont="1" applyFill="1" applyBorder="1" applyAlignment="1">
      <alignment vertical="center"/>
      <protection/>
    </xf>
    <xf numFmtId="49" fontId="26" fillId="54" borderId="15" xfId="0" applyNumberFormat="1" applyFont="1" applyFill="1" applyBorder="1" applyAlignment="1" applyProtection="1">
      <alignment horizontal="center" vertical="center"/>
      <protection/>
    </xf>
    <xf numFmtId="0" fontId="26" fillId="54" borderId="18" xfId="0" applyFont="1" applyFill="1" applyBorder="1" applyAlignment="1">
      <alignment horizontal="center" vertical="center" wrapText="1"/>
    </xf>
    <xf numFmtId="0" fontId="19" fillId="54" borderId="0" xfId="0" applyFont="1" applyFill="1" applyBorder="1" applyAlignment="1">
      <alignment horizontal="center" vertical="center" wrapText="1"/>
    </xf>
    <xf numFmtId="0" fontId="26" fillId="54" borderId="18" xfId="0" applyFont="1" applyFill="1" applyBorder="1" applyAlignment="1">
      <alignment vertical="center" wrapText="1"/>
    </xf>
    <xf numFmtId="0" fontId="26" fillId="54" borderId="15" xfId="111" applyFont="1" applyFill="1" applyBorder="1" applyAlignment="1">
      <alignment wrapText="1"/>
      <protection/>
    </xf>
    <xf numFmtId="199" fontId="19" fillId="54" borderId="15" xfId="0" applyNumberFormat="1" applyFont="1" applyFill="1" applyBorder="1" applyAlignment="1" applyProtection="1">
      <alignment horizontal="center" vertical="center"/>
      <protection/>
    </xf>
    <xf numFmtId="199" fontId="26" fillId="54" borderId="15" xfId="0" applyNumberFormat="1" applyFont="1" applyFill="1" applyBorder="1" applyAlignment="1" applyProtection="1">
      <alignment horizontal="center" vertical="center"/>
      <protection/>
    </xf>
    <xf numFmtId="0" fontId="26" fillId="54" borderId="21" xfId="0" applyFont="1" applyFill="1" applyBorder="1" applyAlignment="1">
      <alignment vertical="center" wrapText="1"/>
    </xf>
    <xf numFmtId="0" fontId="71" fillId="54" borderId="15" xfId="0" applyFont="1" applyFill="1" applyBorder="1" applyAlignment="1">
      <alignment wrapText="1"/>
    </xf>
    <xf numFmtId="0" fontId="26" fillId="54" borderId="21" xfId="0" applyNumberFormat="1" applyFont="1" applyFill="1" applyBorder="1" applyAlignment="1">
      <alignment vertical="center" wrapText="1"/>
    </xf>
    <xf numFmtId="0" fontId="26" fillId="54" borderId="15" xfId="0" applyNumberFormat="1" applyFont="1" applyFill="1" applyBorder="1" applyAlignment="1">
      <alignment vertical="center" wrapText="1"/>
    </xf>
    <xf numFmtId="0" fontId="71" fillId="54" borderId="15" xfId="108" applyFont="1" applyFill="1" applyBorder="1" applyAlignment="1">
      <alignment wrapText="1"/>
      <protection/>
    </xf>
    <xf numFmtId="0" fontId="26" fillId="54" borderId="15" xfId="0" applyFont="1" applyFill="1" applyBorder="1" applyAlignment="1">
      <alignment vertical="center"/>
    </xf>
    <xf numFmtId="0" fontId="71" fillId="54" borderId="18" xfId="0" applyFont="1" applyFill="1" applyBorder="1" applyAlignment="1">
      <alignment vertical="center" wrapText="1"/>
    </xf>
    <xf numFmtId="199" fontId="26" fillId="54" borderId="18" xfId="0" applyNumberFormat="1" applyFont="1" applyFill="1" applyBorder="1" applyAlignment="1" applyProtection="1">
      <alignment horizontal="center" vertical="center"/>
      <protection/>
    </xf>
    <xf numFmtId="0" fontId="26" fillId="54" borderId="15" xfId="0" applyNumberFormat="1" applyFont="1" applyFill="1" applyBorder="1" applyAlignment="1" applyProtection="1">
      <alignment vertical="center"/>
      <protection/>
    </xf>
    <xf numFmtId="0" fontId="19" fillId="54" borderId="15" xfId="0" applyNumberFormat="1" applyFont="1" applyFill="1" applyBorder="1" applyAlignment="1" applyProtection="1">
      <alignment vertical="center"/>
      <protection/>
    </xf>
    <xf numFmtId="0" fontId="0" fillId="0" borderId="0" xfId="107" applyFont="1">
      <alignment/>
      <protection/>
    </xf>
    <xf numFmtId="0" fontId="37" fillId="0" borderId="0" xfId="107" applyFont="1" applyAlignment="1">
      <alignment horizontal="center" vertical="center" wrapText="1"/>
      <protection/>
    </xf>
    <xf numFmtId="0" fontId="38" fillId="0" borderId="0" xfId="107" applyFont="1" applyAlignment="1">
      <alignment vertical="center" wrapText="1"/>
      <protection/>
    </xf>
    <xf numFmtId="0" fontId="38" fillId="0" borderId="15" xfId="107" applyFont="1" applyBorder="1" applyAlignment="1">
      <alignment horizontal="right"/>
      <protection/>
    </xf>
    <xf numFmtId="0" fontId="19" fillId="0" borderId="15" xfId="52" applyFont="1" applyBorder="1" applyAlignment="1">
      <alignment horizontal="right"/>
      <protection/>
    </xf>
    <xf numFmtId="0" fontId="19" fillId="0" borderId="21" xfId="52" applyFont="1" applyBorder="1" applyAlignment="1">
      <alignment horizontal="center"/>
      <protection/>
    </xf>
    <xf numFmtId="0" fontId="26" fillId="0" borderId="15" xfId="0" applyFont="1" applyBorder="1" applyAlignment="1">
      <alignment horizontal="center" vertical="center" wrapText="1"/>
    </xf>
    <xf numFmtId="0" fontId="39" fillId="0" borderId="18" xfId="107" applyFont="1" applyBorder="1" applyAlignment="1">
      <alignment horizontal="center" vertical="center" wrapText="1"/>
      <protection/>
    </xf>
    <xf numFmtId="0" fontId="19" fillId="0" borderId="15" xfId="107" applyFont="1" applyBorder="1" applyAlignment="1">
      <alignment horizontal="center" vertical="center" wrapText="1"/>
      <protection/>
    </xf>
    <xf numFmtId="0" fontId="38" fillId="0" borderId="15" xfId="107" applyFont="1" applyBorder="1" applyAlignment="1">
      <alignment horizontal="center" vertical="center" wrapText="1"/>
      <protection/>
    </xf>
    <xf numFmtId="199" fontId="39" fillId="0" borderId="15" xfId="107" applyNumberFormat="1" applyFont="1" applyBorder="1" applyAlignment="1">
      <alignment horizontal="center" vertical="center" wrapText="1"/>
      <protection/>
    </xf>
    <xf numFmtId="0" fontId="40" fillId="0" borderId="15" xfId="107" applyFont="1" applyBorder="1" applyAlignment="1">
      <alignment horizontal="right"/>
      <protection/>
    </xf>
    <xf numFmtId="0" fontId="27" fillId="0" borderId="15" xfId="52" applyFont="1" applyBorder="1" applyAlignment="1">
      <alignment horizontal="right"/>
      <protection/>
    </xf>
    <xf numFmtId="0" fontId="27" fillId="0" borderId="21" xfId="52" applyFont="1" applyBorder="1" applyAlignment="1">
      <alignment horizontal="center"/>
      <protection/>
    </xf>
    <xf numFmtId="199" fontId="26" fillId="0" borderId="15" xfId="107" applyNumberFormat="1" applyFont="1" applyBorder="1" applyAlignment="1">
      <alignment horizontal="center" vertical="center" wrapText="1"/>
      <protection/>
    </xf>
    <xf numFmtId="199" fontId="26" fillId="54" borderId="15" xfId="109" applyNumberFormat="1" applyFont="1" applyFill="1" applyBorder="1" applyAlignment="1">
      <alignment horizontal="center" vertical="center" wrapText="1"/>
      <protection/>
    </xf>
    <xf numFmtId="0" fontId="27" fillId="0" borderId="15" xfId="52" applyFont="1" applyBorder="1" applyAlignment="1">
      <alignment horizontal="right" wrapText="1"/>
      <protection/>
    </xf>
    <xf numFmtId="0" fontId="19" fillId="0" borderId="15" xfId="107" applyFont="1" applyBorder="1" applyAlignment="1">
      <alignment vertical="center" wrapText="1"/>
      <protection/>
    </xf>
    <xf numFmtId="199" fontId="19" fillId="0" borderId="15" xfId="107" applyNumberFormat="1" applyFont="1" applyBorder="1" applyAlignment="1">
      <alignment horizontal="center" vertical="center" wrapText="1"/>
      <protection/>
    </xf>
    <xf numFmtId="0" fontId="19" fillId="0" borderId="0" xfId="107" applyFont="1" applyBorder="1" applyAlignment="1">
      <alignment vertical="center" wrapText="1"/>
      <protection/>
    </xf>
    <xf numFmtId="199" fontId="19" fillId="0" borderId="0" xfId="107" applyNumberFormat="1" applyFont="1" applyBorder="1" applyAlignment="1">
      <alignment horizontal="center" vertical="center" wrapText="1"/>
      <protection/>
    </xf>
    <xf numFmtId="199" fontId="19" fillId="54" borderId="0" xfId="107" applyNumberFormat="1" applyFont="1" applyFill="1" applyBorder="1" applyAlignment="1">
      <alignment horizontal="center" vertical="center" wrapText="1"/>
      <protection/>
    </xf>
    <xf numFmtId="0" fontId="35" fillId="0" borderId="15" xfId="107" applyFont="1" applyBorder="1" applyAlignment="1">
      <alignment horizontal="right"/>
      <protection/>
    </xf>
    <xf numFmtId="0" fontId="0" fillId="0" borderId="15" xfId="107" applyFont="1" applyBorder="1">
      <alignment/>
      <protection/>
    </xf>
    <xf numFmtId="0" fontId="29" fillId="0" borderId="0" xfId="107" applyFont="1" applyBorder="1" applyAlignment="1">
      <alignment horizontal="right"/>
      <protection/>
    </xf>
    <xf numFmtId="0" fontId="0" fillId="0" borderId="0" xfId="107" applyFont="1" applyBorder="1">
      <alignment/>
      <protection/>
    </xf>
    <xf numFmtId="2" fontId="29" fillId="0" borderId="0" xfId="107" applyNumberFormat="1" applyFont="1" applyBorder="1" applyAlignment="1">
      <alignment horizontal="right"/>
      <protection/>
    </xf>
    <xf numFmtId="2" fontId="0" fillId="0" borderId="0" xfId="107" applyNumberFormat="1" applyFont="1" applyBorder="1">
      <alignment/>
      <protection/>
    </xf>
    <xf numFmtId="2" fontId="0" fillId="0" borderId="0" xfId="107" applyNumberFormat="1" applyFont="1">
      <alignment/>
      <protection/>
    </xf>
    <xf numFmtId="0" fontId="41" fillId="0" borderId="24" xfId="107" applyFont="1" applyBorder="1" applyAlignment="1">
      <alignment horizontal="center"/>
      <protection/>
    </xf>
    <xf numFmtId="0" fontId="26" fillId="54" borderId="0" xfId="0" applyFont="1" applyFill="1" applyBorder="1" applyAlignment="1">
      <alignment horizontal="center" vertical="center" wrapText="1"/>
    </xf>
    <xf numFmtId="49" fontId="26" fillId="54" borderId="20" xfId="0" applyNumberFormat="1" applyFont="1" applyFill="1" applyBorder="1" applyAlignment="1">
      <alignment horizontal="center" vertical="center" wrapText="1"/>
    </xf>
    <xf numFmtId="0" fontId="26" fillId="54" borderId="20" xfId="111" applyFont="1" applyFill="1" applyBorder="1" applyAlignment="1">
      <alignment vertical="center" wrapText="1"/>
      <protection/>
    </xf>
    <xf numFmtId="49" fontId="26" fillId="54" borderId="15" xfId="0" applyNumberFormat="1" applyFont="1" applyFill="1" applyBorder="1" applyAlignment="1">
      <alignment horizontal="center" vertical="center"/>
    </xf>
    <xf numFmtId="0" fontId="26" fillId="54" borderId="21" xfId="0" applyFont="1" applyFill="1" applyBorder="1" applyAlignment="1">
      <alignment horizontal="center" vertical="center" wrapText="1"/>
    </xf>
    <xf numFmtId="49" fontId="26" fillId="54" borderId="21" xfId="0" applyNumberFormat="1" applyFont="1" applyFill="1" applyBorder="1" applyAlignment="1">
      <alignment horizontal="center" vertical="center" wrapText="1"/>
    </xf>
    <xf numFmtId="49" fontId="19" fillId="54" borderId="16" xfId="0" applyNumberFormat="1" applyFont="1" applyFill="1" applyBorder="1" applyAlignment="1">
      <alignment horizontal="center" vertical="center" wrapText="1"/>
    </xf>
    <xf numFmtId="4" fontId="72" fillId="0" borderId="15" xfId="108" applyNumberFormat="1" applyFont="1" applyBorder="1" applyAlignment="1" quotePrefix="1">
      <alignment horizontal="center" vertical="center" wrapText="1"/>
      <protection/>
    </xf>
    <xf numFmtId="4" fontId="73" fillId="0" borderId="15" xfId="108" applyNumberFormat="1" applyFont="1" applyBorder="1" applyAlignment="1" quotePrefix="1">
      <alignment horizontal="center" vertical="center" wrapText="1"/>
      <protection/>
    </xf>
    <xf numFmtId="0" fontId="71" fillId="0" borderId="15" xfId="108" applyFont="1" applyBorder="1" applyAlignment="1" quotePrefix="1">
      <alignment horizontal="center" vertical="center" wrapText="1"/>
      <protection/>
    </xf>
    <xf numFmtId="4" fontId="71" fillId="0" borderId="15" xfId="108" applyNumberFormat="1" applyFont="1" applyBorder="1" applyAlignment="1" quotePrefix="1">
      <alignment horizontal="center" vertical="center" wrapText="1"/>
      <protection/>
    </xf>
    <xf numFmtId="4" fontId="71" fillId="0" borderId="15" xfId="108" applyNumberFormat="1" applyFont="1" applyBorder="1" applyAlignment="1" quotePrefix="1">
      <alignment vertical="center" wrapText="1"/>
      <protection/>
    </xf>
    <xf numFmtId="0" fontId="26" fillId="0" borderId="15" xfId="105" applyFont="1" applyFill="1" applyBorder="1" applyAlignment="1">
      <alignment horizontal="justify" vertical="center" wrapText="1"/>
      <protection/>
    </xf>
    <xf numFmtId="199" fontId="26" fillId="54" borderId="15" xfId="0" applyNumberFormat="1" applyFont="1" applyFill="1" applyBorder="1" applyAlignment="1">
      <alignment horizontal="center" vertical="center" wrapText="1"/>
    </xf>
    <xf numFmtId="0" fontId="19" fillId="54" borderId="0" xfId="0" applyNumberFormat="1" applyFont="1" applyFill="1" applyBorder="1" applyAlignment="1" applyProtection="1">
      <alignment vertical="center"/>
      <protection/>
    </xf>
    <xf numFmtId="199" fontId="19" fillId="54" borderId="0" xfId="0" applyNumberFormat="1" applyFont="1" applyFill="1" applyBorder="1" applyAlignment="1" applyProtection="1">
      <alignment horizontal="center" vertical="center" wrapText="1"/>
      <protection/>
    </xf>
    <xf numFmtId="199" fontId="19" fillId="54" borderId="0" xfId="0" applyNumberFormat="1" applyFont="1" applyFill="1" applyBorder="1" applyAlignment="1" applyProtection="1">
      <alignment horizontal="center" vertical="center"/>
      <protection/>
    </xf>
    <xf numFmtId="49" fontId="19" fillId="54" borderId="15" xfId="0" applyNumberFormat="1" applyFont="1" applyFill="1" applyBorder="1" applyAlignment="1">
      <alignment horizontal="center" vertical="center" wrapText="1"/>
    </xf>
    <xf numFmtId="49" fontId="19" fillId="54" borderId="15" xfId="0" applyNumberFormat="1" applyFont="1" applyFill="1" applyBorder="1" applyAlignment="1" applyProtection="1">
      <alignment horizontal="center" vertical="center"/>
      <protection/>
    </xf>
    <xf numFmtId="49" fontId="19" fillId="54" borderId="20" xfId="0" applyNumberFormat="1" applyFont="1" applyFill="1" applyBorder="1" applyAlignment="1">
      <alignment horizontal="center" vertical="center" wrapText="1"/>
    </xf>
    <xf numFmtId="0" fontId="19" fillId="54" borderId="20" xfId="0" applyFont="1" applyFill="1" applyBorder="1" applyAlignment="1">
      <alignment horizontal="center" vertical="center"/>
    </xf>
    <xf numFmtId="199" fontId="19" fillId="54" borderId="15" xfId="96" applyNumberFormat="1" applyFont="1" applyFill="1" applyBorder="1" applyAlignment="1">
      <alignment vertical="center"/>
      <protection/>
    </xf>
    <xf numFmtId="0" fontId="26" fillId="0" borderId="0" xfId="0" applyNumberFormat="1" applyFont="1" applyFill="1" applyAlignment="1" applyProtection="1">
      <alignment horizontal="left" vertical="top" wrapText="1"/>
      <protection/>
    </xf>
    <xf numFmtId="0" fontId="26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9" xfId="0" applyNumberFormat="1" applyFont="1" applyFill="1" applyBorder="1" applyAlignment="1" applyProtection="1">
      <alignment horizontal="center" vertical="top"/>
      <protection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71" fillId="54" borderId="15" xfId="108" applyFont="1" applyFill="1" applyBorder="1" applyAlignment="1" quotePrefix="1">
      <alignment horizontal="center" vertical="center" wrapText="1"/>
      <protection/>
    </xf>
    <xf numFmtId="4" fontId="72" fillId="54" borderId="15" xfId="108" applyNumberFormat="1" applyFont="1" applyFill="1" applyBorder="1" applyAlignment="1" quotePrefix="1">
      <alignment horizontal="center" vertical="center" wrapText="1"/>
      <protection/>
    </xf>
    <xf numFmtId="197" fontId="26" fillId="52" borderId="0" xfId="0" applyNumberFormat="1" applyFont="1" applyFill="1" applyBorder="1" applyAlignment="1" applyProtection="1">
      <alignment vertical="center" wrapText="1"/>
      <protection/>
    </xf>
    <xf numFmtId="49" fontId="19" fillId="54" borderId="0" xfId="0" applyNumberFormat="1" applyFont="1" applyFill="1" applyBorder="1" applyAlignment="1" applyProtection="1">
      <alignment horizontal="center" vertical="center"/>
      <protection/>
    </xf>
    <xf numFmtId="49" fontId="19" fillId="54" borderId="0" xfId="0" applyNumberFormat="1" applyFont="1" applyFill="1" applyBorder="1" applyAlignment="1">
      <alignment horizontal="center" vertical="center" wrapText="1"/>
    </xf>
    <xf numFmtId="0" fontId="19" fillId="54" borderId="0" xfId="0" applyFont="1" applyFill="1" applyBorder="1" applyAlignment="1">
      <alignment horizontal="center" vertical="center"/>
    </xf>
    <xf numFmtId="199" fontId="19" fillId="54" borderId="0" xfId="96" applyNumberFormat="1" applyFont="1" applyFill="1" applyBorder="1" applyAlignment="1">
      <alignment vertical="center"/>
      <protection/>
    </xf>
    <xf numFmtId="199" fontId="31" fillId="54" borderId="0" xfId="96" applyNumberFormat="1" applyFont="1" applyFill="1" applyBorder="1" applyAlignment="1">
      <alignment vertical="center"/>
      <protection/>
    </xf>
    <xf numFmtId="0" fontId="38" fillId="0" borderId="0" xfId="107" applyFont="1" applyBorder="1" applyAlignment="1">
      <alignment vertical="center" wrapText="1"/>
      <protection/>
    </xf>
    <xf numFmtId="49" fontId="26" fillId="0" borderId="15" xfId="107" applyNumberFormat="1" applyFont="1" applyFill="1" applyBorder="1" applyAlignment="1" applyProtection="1">
      <alignment horizontal="center" vertical="center"/>
      <protection/>
    </xf>
    <xf numFmtId="0" fontId="19" fillId="0" borderId="0" xfId="107" applyFont="1" applyBorder="1" applyAlignment="1">
      <alignment horizontal="center" vertical="center" wrapText="1"/>
      <protection/>
    </xf>
    <xf numFmtId="0" fontId="26" fillId="0" borderId="0" xfId="107" applyFont="1" applyAlignment="1">
      <alignment horizontal="center"/>
      <protection/>
    </xf>
    <xf numFmtId="199" fontId="38" fillId="0" borderId="18" xfId="107" applyNumberFormat="1" applyFont="1" applyBorder="1" applyAlignment="1">
      <alignment horizontal="center" vertical="center" wrapText="1"/>
      <protection/>
    </xf>
    <xf numFmtId="199" fontId="38" fillId="0" borderId="0" xfId="107" applyNumberFormat="1" applyFont="1" applyBorder="1" applyAlignment="1">
      <alignment horizontal="center" vertical="center" wrapText="1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39" fillId="54" borderId="18" xfId="107" applyFont="1" applyFill="1" applyBorder="1" applyAlignment="1">
      <alignment horizontal="left" vertical="center" wrapText="1"/>
      <protection/>
    </xf>
    <xf numFmtId="0" fontId="26" fillId="54" borderId="15" xfId="109" applyFont="1" applyFill="1" applyBorder="1" applyAlignment="1">
      <alignment vertical="center" wrapText="1"/>
      <protection/>
    </xf>
    <xf numFmtId="4" fontId="71" fillId="0" borderId="15" xfId="108" applyNumberFormat="1" applyFont="1" applyFill="1" applyBorder="1" applyAlignment="1" quotePrefix="1">
      <alignment vertical="center" wrapText="1"/>
      <protection/>
    </xf>
    <xf numFmtId="49" fontId="26" fillId="54" borderId="15" xfId="0" applyNumberFormat="1" applyFont="1" applyFill="1" applyBorder="1" applyAlignment="1" applyProtection="1">
      <alignment horizontal="center" vertical="center"/>
      <protection/>
    </xf>
    <xf numFmtId="199" fontId="32" fillId="54" borderId="15" xfId="96" applyNumberFormat="1" applyFont="1" applyFill="1" applyBorder="1" applyAlignment="1">
      <alignment vertical="center"/>
      <protection/>
    </xf>
    <xf numFmtId="0" fontId="26" fillId="54" borderId="0" xfId="0" applyFont="1" applyFill="1" applyBorder="1" applyAlignment="1">
      <alignment horizontal="center" vertical="center" wrapText="1"/>
    </xf>
    <xf numFmtId="0" fontId="71" fillId="54" borderId="0" xfId="108" applyFont="1" applyFill="1" applyBorder="1" applyAlignment="1">
      <alignment wrapText="1"/>
      <protection/>
    </xf>
    <xf numFmtId="4" fontId="71" fillId="0" borderId="20" xfId="108" applyNumberFormat="1" applyFont="1" applyBorder="1" applyAlignment="1" quotePrefix="1">
      <alignment vertical="center" wrapText="1"/>
      <protection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left" vertical="center" wrapText="1"/>
    </xf>
    <xf numFmtId="199" fontId="26" fillId="54" borderId="0" xfId="0" applyNumberFormat="1" applyFont="1" applyFill="1" applyBorder="1" applyAlignment="1" applyProtection="1">
      <alignment horizontal="center" vertical="center" wrapText="1"/>
      <protection/>
    </xf>
    <xf numFmtId="0" fontId="26" fillId="54" borderId="0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  <xf numFmtId="0" fontId="26" fillId="54" borderId="0" xfId="0" applyFont="1" applyFill="1" applyBorder="1" applyAlignment="1">
      <alignment horizontal="center" vertical="center" wrapText="1"/>
    </xf>
    <xf numFmtId="0" fontId="0" fillId="52" borderId="0" xfId="0" applyNumberFormat="1" applyFont="1" applyFill="1" applyBorder="1" applyAlignment="1" applyProtection="1">
      <alignment/>
      <protection/>
    </xf>
    <xf numFmtId="199" fontId="26" fillId="54" borderId="0" xfId="0" applyNumberFormat="1" applyFont="1" applyFill="1" applyBorder="1" applyAlignment="1" applyProtection="1">
      <alignment horizontal="center" vertical="center" wrapText="1"/>
      <protection/>
    </xf>
    <xf numFmtId="199" fontId="39" fillId="54" borderId="18" xfId="107" applyNumberFormat="1" applyFont="1" applyFill="1" applyBorder="1" applyAlignment="1">
      <alignment horizontal="center" vertical="center" wrapText="1"/>
      <protection/>
    </xf>
    <xf numFmtId="0" fontId="26" fillId="54" borderId="0" xfId="0" applyFont="1" applyFill="1" applyBorder="1" applyAlignment="1">
      <alignment horizontal="center" vertical="center" wrapText="1"/>
    </xf>
    <xf numFmtId="0" fontId="74" fillId="0" borderId="15" xfId="0" applyFont="1" applyBorder="1" applyAlignment="1">
      <alignment vertical="center" wrapText="1"/>
    </xf>
    <xf numFmtId="0" fontId="71" fillId="0" borderId="15" xfId="0" applyFont="1" applyBorder="1" applyAlignment="1" quotePrefix="1">
      <alignment vertical="center" wrapText="1"/>
    </xf>
    <xf numFmtId="49" fontId="19" fillId="54" borderId="15" xfId="0" applyNumberFormat="1" applyFont="1" applyFill="1" applyBorder="1" applyAlignment="1">
      <alignment horizontal="center" vertical="center"/>
    </xf>
    <xf numFmtId="49" fontId="19" fillId="54" borderId="21" xfId="0" applyNumberFormat="1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4" fontId="71" fillId="0" borderId="15" xfId="108" applyNumberFormat="1" applyFont="1" applyBorder="1" applyAlignment="1">
      <alignment vertical="center" wrapText="1"/>
      <protection/>
    </xf>
    <xf numFmtId="0" fontId="71" fillId="0" borderId="15" xfId="0" applyFont="1" applyBorder="1" applyAlignment="1">
      <alignment vertical="center" wrapText="1"/>
    </xf>
    <xf numFmtId="0" fontId="26" fillId="54" borderId="0" xfId="0" applyFont="1" applyFill="1" applyBorder="1" applyAlignment="1">
      <alignment horizontal="center" vertical="center" wrapText="1"/>
    </xf>
    <xf numFmtId="0" fontId="26" fillId="0" borderId="15" xfId="107" applyFont="1" applyBorder="1" applyAlignment="1">
      <alignment horizontal="center" vertical="center" wrapText="1"/>
      <protection/>
    </xf>
    <xf numFmtId="199" fontId="19" fillId="0" borderId="25" xfId="107" applyNumberFormat="1" applyFont="1" applyBorder="1" applyAlignment="1">
      <alignment vertical="center" wrapText="1"/>
      <protection/>
    </xf>
    <xf numFmtId="199" fontId="19" fillId="0" borderId="0" xfId="107" applyNumberFormat="1" applyFont="1" applyBorder="1" applyAlignment="1">
      <alignment vertical="center" wrapText="1"/>
      <protection/>
    </xf>
    <xf numFmtId="0" fontId="39" fillId="0" borderId="22" xfId="107" applyFont="1" applyBorder="1" applyAlignment="1">
      <alignment horizontal="center" vertical="center" wrapText="1"/>
      <protection/>
    </xf>
    <xf numFmtId="199" fontId="32" fillId="0" borderId="15" xfId="96" applyNumberFormat="1" applyFont="1" applyFill="1" applyBorder="1" applyAlignment="1">
      <alignment vertical="center"/>
      <protection/>
    </xf>
    <xf numFmtId="0" fontId="19" fillId="0" borderId="15" xfId="110" applyNumberFormat="1" applyFont="1" applyFill="1" applyBorder="1" applyAlignment="1" applyProtection="1">
      <alignment horizontal="center" vertical="top"/>
      <protection/>
    </xf>
    <xf numFmtId="0" fontId="26" fillId="0" borderId="15" xfId="110" applyNumberFormat="1" applyFont="1" applyFill="1" applyBorder="1" applyAlignment="1" applyProtection="1">
      <alignment horizontal="center" vertical="center"/>
      <protection/>
    </xf>
    <xf numFmtId="0" fontId="26" fillId="54" borderId="0" xfId="0" applyNumberFormat="1" applyFont="1" applyFill="1" applyBorder="1" applyAlignment="1" applyProtection="1">
      <alignment vertical="center"/>
      <protection/>
    </xf>
    <xf numFmtId="0" fontId="26" fillId="0" borderId="0" xfId="11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6" fillId="0" borderId="0" xfId="107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26" fillId="0" borderId="0" xfId="107" applyFont="1" applyAlignment="1">
      <alignment horizontal="left" vertical="top" wrapText="1"/>
      <protection/>
    </xf>
    <xf numFmtId="0" fontId="26" fillId="0" borderId="0" xfId="110" applyNumberFormat="1" applyFont="1" applyFill="1" applyBorder="1" applyAlignment="1" applyProtection="1">
      <alignment horizontal="left" vertical="top" wrapText="1"/>
      <protection/>
    </xf>
    <xf numFmtId="49" fontId="21" fillId="0" borderId="0" xfId="105" applyNumberFormat="1" applyFont="1">
      <alignment/>
      <protection/>
    </xf>
    <xf numFmtId="0" fontId="21" fillId="0" borderId="0" xfId="105" applyFont="1">
      <alignment/>
      <protection/>
    </xf>
    <xf numFmtId="0" fontId="46" fillId="0" borderId="0" xfId="105" applyFont="1">
      <alignment/>
      <protection/>
    </xf>
    <xf numFmtId="0" fontId="0" fillId="0" borderId="0" xfId="0" applyAlignment="1">
      <alignment horizontal="left"/>
    </xf>
    <xf numFmtId="0" fontId="0" fillId="0" borderId="0" xfId="107">
      <alignment/>
      <protection/>
    </xf>
    <xf numFmtId="0" fontId="19" fillId="0" borderId="0" xfId="105" applyFont="1" applyAlignment="1">
      <alignment horizontal="center" vertical="top" wrapText="1"/>
      <protection/>
    </xf>
    <xf numFmtId="0" fontId="29" fillId="0" borderId="0" xfId="105" applyFont="1" applyAlignment="1">
      <alignment horizontal="center" vertical="top" wrapText="1"/>
      <protection/>
    </xf>
    <xf numFmtId="0" fontId="21" fillId="0" borderId="0" xfId="105" applyFont="1" applyAlignment="1">
      <alignment horizontal="right"/>
      <protection/>
    </xf>
    <xf numFmtId="0" fontId="26" fillId="0" borderId="15" xfId="105" applyFont="1" applyBorder="1" applyAlignment="1">
      <alignment horizontal="center" vertical="center" wrapText="1"/>
      <protection/>
    </xf>
    <xf numFmtId="0" fontId="26" fillId="0" borderId="15" xfId="105" applyFont="1" applyBorder="1" applyAlignment="1">
      <alignment horizontal="center" vertical="center"/>
      <protection/>
    </xf>
    <xf numFmtId="0" fontId="26" fillId="0" borderId="15" xfId="105" applyFont="1" applyBorder="1" applyAlignment="1">
      <alignment horizontal="center"/>
      <protection/>
    </xf>
    <xf numFmtId="49" fontId="19" fillId="0" borderId="15" xfId="105" applyNumberFormat="1" applyFont="1" applyFill="1" applyBorder="1" applyAlignment="1">
      <alignment horizontal="center" vertical="top"/>
      <protection/>
    </xf>
    <xf numFmtId="0" fontId="19" fillId="0" borderId="15" xfId="105" applyFont="1" applyBorder="1" applyAlignment="1">
      <alignment horizontal="left" vertical="top" wrapText="1"/>
      <protection/>
    </xf>
    <xf numFmtId="198" fontId="27" fillId="0" borderId="15" xfId="105" applyNumberFormat="1" applyFont="1" applyBorder="1" applyAlignment="1">
      <alignment horizontal="center" vertical="center"/>
      <protection/>
    </xf>
    <xf numFmtId="198" fontId="75" fillId="0" borderId="15" xfId="105" applyNumberFormat="1" applyFont="1" applyBorder="1" applyAlignment="1">
      <alignment horizontal="center" vertical="center"/>
      <protection/>
    </xf>
    <xf numFmtId="0" fontId="0" fillId="0" borderId="0" xfId="107" applyAlignment="1">
      <alignment horizontal="left" vertical="top"/>
      <protection/>
    </xf>
    <xf numFmtId="0" fontId="26" fillId="0" borderId="15" xfId="105" applyFont="1" applyBorder="1" applyAlignment="1">
      <alignment horizontal="center" vertical="top" wrapText="1"/>
      <protection/>
    </xf>
    <xf numFmtId="0" fontId="26" fillId="0" borderId="15" xfId="105" applyFont="1" applyBorder="1" applyAlignment="1">
      <alignment horizontal="left" vertical="top" wrapText="1"/>
      <protection/>
    </xf>
    <xf numFmtId="198" fontId="73" fillId="0" borderId="15" xfId="105" applyNumberFormat="1" applyFont="1" applyBorder="1" applyAlignment="1">
      <alignment horizontal="center" vertical="center"/>
      <protection/>
    </xf>
    <xf numFmtId="198" fontId="28" fillId="0" borderId="15" xfId="105" applyNumberFormat="1" applyFont="1" applyBorder="1" applyAlignment="1">
      <alignment horizontal="center" vertical="center"/>
      <protection/>
    </xf>
    <xf numFmtId="198" fontId="28" fillId="0" borderId="15" xfId="105" applyNumberFormat="1" applyFont="1" applyBorder="1" applyAlignment="1">
      <alignment horizontal="center" vertical="center" wrapText="1"/>
      <protection/>
    </xf>
    <xf numFmtId="49" fontId="26" fillId="0" borderId="15" xfId="105" applyNumberFormat="1" applyFont="1" applyFill="1" applyBorder="1" applyAlignment="1">
      <alignment horizontal="center" vertical="top"/>
      <protection/>
    </xf>
    <xf numFmtId="49" fontId="26" fillId="0" borderId="15" xfId="105" applyNumberFormat="1" applyFont="1" applyFill="1" applyBorder="1" applyAlignment="1">
      <alignment horizontal="center" vertical="center"/>
      <protection/>
    </xf>
    <xf numFmtId="0" fontId="26" fillId="0" borderId="15" xfId="105" applyFont="1" applyBorder="1" applyAlignment="1">
      <alignment horizontal="left" vertical="center" wrapText="1"/>
      <protection/>
    </xf>
    <xf numFmtId="0" fontId="26" fillId="0" borderId="0" xfId="105" applyFont="1">
      <alignment/>
      <protection/>
    </xf>
    <xf numFmtId="0" fontId="26" fillId="0" borderId="0" xfId="105" applyFont="1" applyBorder="1">
      <alignment/>
      <protection/>
    </xf>
    <xf numFmtId="198" fontId="26" fillId="0" borderId="0" xfId="105" applyNumberFormat="1" applyFont="1" applyFill="1" applyBorder="1">
      <alignment/>
      <protection/>
    </xf>
    <xf numFmtId="198" fontId="26" fillId="0" borderId="0" xfId="105" applyNumberFormat="1" applyFont="1" applyBorder="1">
      <alignment/>
      <protection/>
    </xf>
    <xf numFmtId="0" fontId="26" fillId="0" borderId="0" xfId="109" applyFont="1">
      <alignment/>
      <protection/>
    </xf>
    <xf numFmtId="197" fontId="26" fillId="0" borderId="0" xfId="107" applyNumberFormat="1" applyFont="1">
      <alignment/>
      <protection/>
    </xf>
    <xf numFmtId="197" fontId="19" fillId="0" borderId="0" xfId="107" applyNumberFormat="1" applyFont="1" applyFill="1" applyAlignment="1" applyProtection="1">
      <alignment/>
      <protection/>
    </xf>
    <xf numFmtId="0" fontId="28" fillId="0" borderId="0" xfId="107" applyNumberFormat="1" applyFont="1" applyFill="1" applyBorder="1" applyAlignment="1" applyProtection="1">
      <alignment/>
      <protection/>
    </xf>
    <xf numFmtId="0" fontId="26" fillId="54" borderId="0" xfId="0" applyFont="1" applyFill="1" applyBorder="1" applyAlignment="1">
      <alignment horizontal="center" vertical="center" wrapText="1"/>
    </xf>
    <xf numFmtId="0" fontId="26" fillId="54" borderId="0" xfId="0" applyFont="1" applyFill="1" applyBorder="1" applyAlignment="1">
      <alignment horizontal="center" vertical="center" wrapText="1"/>
    </xf>
    <xf numFmtId="0" fontId="26" fillId="54" borderId="0" xfId="0" applyFont="1" applyFill="1" applyBorder="1" applyAlignment="1">
      <alignment horizontal="center" vertical="center" wrapText="1"/>
    </xf>
    <xf numFmtId="0" fontId="26" fillId="54" borderId="15" xfId="0" applyFont="1" applyFill="1" applyBorder="1" applyAlignment="1">
      <alignment horizontal="justify" vertical="center" wrapText="1"/>
    </xf>
    <xf numFmtId="198" fontId="0" fillId="0" borderId="0" xfId="107" applyNumberFormat="1" applyAlignment="1">
      <alignment horizontal="left" vertical="top"/>
      <protection/>
    </xf>
    <xf numFmtId="0" fontId="26" fillId="54" borderId="0" xfId="0" applyNumberFormat="1" applyFont="1" applyFill="1" applyBorder="1" applyAlignment="1" applyProtection="1">
      <alignment vertical="center"/>
      <protection/>
    </xf>
    <xf numFmtId="0" fontId="26" fillId="54" borderId="0" xfId="0" applyNumberFormat="1" applyFont="1" applyFill="1" applyBorder="1" applyAlignment="1" applyProtection="1">
      <alignment vertical="center"/>
      <protection/>
    </xf>
    <xf numFmtId="0" fontId="76" fillId="55" borderId="26" xfId="0" applyFont="1" applyFill="1" applyBorder="1" applyAlignment="1">
      <alignment horizontal="left" vertical="top" wrapText="1"/>
    </xf>
    <xf numFmtId="199" fontId="76" fillId="55" borderId="15" xfId="0" applyNumberFormat="1" applyFont="1" applyFill="1" applyBorder="1" applyAlignment="1">
      <alignment horizontal="center" vertical="center" wrapText="1"/>
    </xf>
    <xf numFmtId="199" fontId="26" fillId="0" borderId="15" xfId="107" applyNumberFormat="1" applyFont="1" applyBorder="1" applyAlignment="1">
      <alignment horizontal="center" vertical="center"/>
      <protection/>
    </xf>
    <xf numFmtId="199" fontId="19" fillId="0" borderId="15" xfId="107" applyNumberFormat="1" applyFont="1" applyBorder="1" applyAlignment="1">
      <alignment horizontal="center" vertical="center"/>
      <protection/>
    </xf>
    <xf numFmtId="0" fontId="26" fillId="0" borderId="0" xfId="107" applyFont="1" applyAlignment="1">
      <alignment vertical="top" wrapText="1"/>
      <protection/>
    </xf>
    <xf numFmtId="0" fontId="26" fillId="0" borderId="0" xfId="107" applyFont="1" applyAlignment="1">
      <alignment wrapText="1"/>
      <protection/>
    </xf>
    <xf numFmtId="0" fontId="19" fillId="0" borderId="15" xfId="107" applyFont="1" applyBorder="1" applyAlignment="1">
      <alignment horizontal="center" vertical="center"/>
      <protection/>
    </xf>
    <xf numFmtId="0" fontId="26" fillId="0" borderId="15" xfId="107" applyFont="1" applyBorder="1" applyAlignment="1">
      <alignment horizontal="center" vertical="center"/>
      <protection/>
    </xf>
    <xf numFmtId="0" fontId="71" fillId="0" borderId="15" xfId="108" applyFont="1" applyFill="1" applyBorder="1" applyAlignment="1" quotePrefix="1">
      <alignment horizontal="center" vertical="center" wrapText="1"/>
      <protection/>
    </xf>
    <xf numFmtId="4" fontId="72" fillId="0" borderId="15" xfId="108" applyNumberFormat="1" applyFont="1" applyFill="1" applyBorder="1" applyAlignment="1" quotePrefix="1">
      <alignment horizontal="center" vertical="center" wrapText="1"/>
      <protection/>
    </xf>
    <xf numFmtId="49" fontId="26" fillId="0" borderId="2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54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Alignment="1" applyProtection="1">
      <alignment horizontal="left" wrapText="1"/>
      <protection/>
    </xf>
    <xf numFmtId="0" fontId="26" fillId="54" borderId="0" xfId="0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  <xf numFmtId="0" fontId="74" fillId="0" borderId="15" xfId="108" applyFont="1" applyFill="1" applyBorder="1" applyAlignment="1" quotePrefix="1">
      <alignment horizontal="center" vertical="center" wrapText="1"/>
      <protection/>
    </xf>
    <xf numFmtId="199" fontId="0" fillId="0" borderId="0" xfId="0" applyNumberFormat="1" applyFont="1" applyFill="1" applyAlignment="1" applyProtection="1">
      <alignment/>
      <protection/>
    </xf>
    <xf numFmtId="4" fontId="71" fillId="0" borderId="15" xfId="108" applyNumberFormat="1" applyFont="1" applyFill="1" applyBorder="1" applyAlignment="1" quotePrefix="1">
      <alignment horizontal="center" vertical="center" wrapText="1"/>
      <protection/>
    </xf>
    <xf numFmtId="0" fontId="38" fillId="54" borderId="15" xfId="107" applyFont="1" applyFill="1" applyBorder="1" applyAlignment="1">
      <alignment horizontal="center" vertical="center" wrapText="1"/>
      <protection/>
    </xf>
    <xf numFmtId="0" fontId="48" fillId="54" borderId="15" xfId="107" applyFont="1" applyFill="1" applyBorder="1" applyAlignment="1">
      <alignment horizontal="center" vertical="center" wrapText="1"/>
      <protection/>
    </xf>
    <xf numFmtId="199" fontId="48" fillId="0" borderId="18" xfId="107" applyNumberFormat="1" applyFont="1" applyBorder="1" applyAlignment="1">
      <alignment horizontal="center" vertical="center" wrapText="1"/>
      <protection/>
    </xf>
    <xf numFmtId="0" fontId="26" fillId="54" borderId="0" xfId="0" applyFont="1" applyFill="1" applyBorder="1" applyAlignment="1">
      <alignment horizontal="center" vertical="center" wrapText="1"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199" fontId="19" fillId="54" borderId="0" xfId="0" applyNumberFormat="1" applyFont="1" applyFill="1" applyBorder="1" applyAlignment="1" applyProtection="1">
      <alignment horizontal="right" vertical="center"/>
      <protection/>
    </xf>
    <xf numFmtId="0" fontId="19" fillId="54" borderId="0" xfId="0" applyNumberFormat="1" applyFont="1" applyFill="1" applyBorder="1" applyAlignment="1" applyProtection="1">
      <alignment horizontal="right" vertical="center"/>
      <protection/>
    </xf>
    <xf numFmtId="0" fontId="26" fillId="0" borderId="0" xfId="107" applyFont="1" applyFill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43" fillId="0" borderId="0" xfId="0" applyNumberFormat="1" applyFont="1" applyFill="1" applyAlignment="1" applyProtection="1">
      <alignment horizontal="center" vertical="center"/>
      <protection/>
    </xf>
    <xf numFmtId="0" fontId="26" fillId="54" borderId="27" xfId="0" applyFont="1" applyFill="1" applyBorder="1" applyAlignment="1">
      <alignment horizontal="center" vertical="center" wrapText="1"/>
    </xf>
    <xf numFmtId="0" fontId="26" fillId="54" borderId="0" xfId="0" applyFont="1" applyFill="1" applyBorder="1" applyAlignment="1">
      <alignment horizontal="center" vertical="center" wrapText="1"/>
    </xf>
    <xf numFmtId="0" fontId="26" fillId="54" borderId="28" xfId="0" applyFont="1" applyFill="1" applyBorder="1" applyAlignment="1">
      <alignment horizontal="center" vertical="center" wrapText="1"/>
    </xf>
    <xf numFmtId="0" fontId="71" fillId="0" borderId="0" xfId="107" applyFont="1" applyAlignment="1">
      <alignment horizontal="left" vertical="top" wrapText="1"/>
      <protection/>
    </xf>
    <xf numFmtId="0" fontId="72" fillId="0" borderId="0" xfId="0" applyFont="1" applyAlignment="1">
      <alignment horizontal="left" vertical="top" wrapText="1"/>
    </xf>
    <xf numFmtId="0" fontId="71" fillId="0" borderId="0" xfId="0" applyFont="1" applyFill="1" applyAlignment="1">
      <alignment horizontal="left" vertical="top" wrapText="1"/>
    </xf>
    <xf numFmtId="0" fontId="43" fillId="0" borderId="0" xfId="0" applyNumberFormat="1" applyFont="1" applyFill="1" applyAlignment="1" applyProtection="1">
      <alignment horizontal="center"/>
      <protection/>
    </xf>
    <xf numFmtId="0" fontId="26" fillId="52" borderId="0" xfId="0" applyNumberFormat="1" applyFont="1" applyFill="1" applyBorder="1" applyAlignment="1" applyProtection="1">
      <alignment horizontal="left" vertical="center" wrapText="1"/>
      <protection/>
    </xf>
    <xf numFmtId="0" fontId="26" fillId="52" borderId="15" xfId="0" applyNumberFormat="1" applyFont="1" applyFill="1" applyBorder="1" applyAlignment="1" applyProtection="1">
      <alignment horizontal="center" vertical="center" wrapText="1"/>
      <protection/>
    </xf>
    <xf numFmtId="0" fontId="26" fillId="52" borderId="16" xfId="0" applyNumberFormat="1" applyFont="1" applyFill="1" applyBorder="1" applyAlignment="1" applyProtection="1">
      <alignment horizontal="center" vertical="center" wrapText="1"/>
      <protection/>
    </xf>
    <xf numFmtId="0" fontId="26" fillId="54" borderId="17" xfId="0" applyNumberFormat="1" applyFont="1" applyFill="1" applyBorder="1" applyAlignment="1" applyProtection="1">
      <alignment horizontal="center" vertical="center" wrapText="1"/>
      <protection/>
    </xf>
    <xf numFmtId="0" fontId="26" fillId="52" borderId="18" xfId="0" applyNumberFormat="1" applyFont="1" applyFill="1" applyBorder="1" applyAlignment="1" applyProtection="1">
      <alignment horizontal="center" vertical="center" wrapText="1"/>
      <protection/>
    </xf>
    <xf numFmtId="197" fontId="26" fillId="52" borderId="0" xfId="0" applyNumberFormat="1" applyFont="1" applyFill="1" applyBorder="1" applyAlignment="1" applyProtection="1">
      <alignment horizontal="left" vertical="center" wrapText="1"/>
      <protection/>
    </xf>
    <xf numFmtId="0" fontId="26" fillId="0" borderId="0" xfId="0" applyNumberFormat="1" applyFont="1" applyFill="1" applyAlignment="1" applyProtection="1">
      <alignment horizontal="left" vertical="top" wrapText="1"/>
      <protection/>
    </xf>
    <xf numFmtId="0" fontId="26" fillId="0" borderId="0" xfId="0" applyFont="1" applyAlignment="1">
      <alignment horizontal="left" vertical="top"/>
    </xf>
    <xf numFmtId="199" fontId="26" fillId="54" borderId="0" xfId="0" applyNumberFormat="1" applyFont="1" applyFill="1" applyBorder="1" applyAlignment="1" applyProtection="1">
      <alignment horizontal="left" vertical="center" wrapText="1"/>
      <protection/>
    </xf>
    <xf numFmtId="197" fontId="19" fillId="54" borderId="0" xfId="0" applyNumberFormat="1" applyFont="1" applyFill="1" applyBorder="1" applyAlignment="1" applyProtection="1">
      <alignment horizontal="right" vertical="center" wrapText="1"/>
      <protection/>
    </xf>
    <xf numFmtId="0" fontId="26" fillId="0" borderId="21" xfId="107" applyFont="1" applyBorder="1" applyAlignment="1">
      <alignment horizontal="center" vertical="center" wrapText="1"/>
      <protection/>
    </xf>
    <xf numFmtId="0" fontId="26" fillId="0" borderId="22" xfId="107" applyFont="1" applyBorder="1" applyAlignment="1">
      <alignment horizontal="center" vertical="center" wrapText="1"/>
      <protection/>
    </xf>
    <xf numFmtId="0" fontId="26" fillId="0" borderId="20" xfId="107" applyFont="1" applyBorder="1" applyAlignment="1">
      <alignment horizontal="center" vertical="center" wrapText="1"/>
      <protection/>
    </xf>
    <xf numFmtId="0" fontId="39" fillId="0" borderId="16" xfId="107" applyFont="1" applyBorder="1" applyAlignment="1">
      <alignment horizontal="center" vertical="center" wrapText="1"/>
      <protection/>
    </xf>
    <xf numFmtId="0" fontId="39" fillId="0" borderId="17" xfId="107" applyFont="1" applyBorder="1" applyAlignment="1">
      <alignment horizontal="center" vertical="center" wrapText="1"/>
      <protection/>
    </xf>
    <xf numFmtId="0" fontId="39" fillId="0" borderId="18" xfId="107" applyFont="1" applyBorder="1" applyAlignment="1">
      <alignment horizontal="center" vertical="center" wrapText="1"/>
      <protection/>
    </xf>
    <xf numFmtId="0" fontId="26" fillId="0" borderId="0" xfId="107" applyFont="1" applyFill="1" applyAlignment="1">
      <alignment horizontal="left" vertical="top" wrapText="1"/>
      <protection/>
    </xf>
    <xf numFmtId="0" fontId="71" fillId="0" borderId="0" xfId="107" applyFont="1" applyAlignment="1">
      <alignment horizontal="left" wrapText="1"/>
      <protection/>
    </xf>
    <xf numFmtId="0" fontId="45" fillId="0" borderId="0" xfId="107" applyFont="1" applyBorder="1" applyAlignment="1">
      <alignment horizontal="center" vertical="center" wrapText="1"/>
      <protection/>
    </xf>
    <xf numFmtId="0" fontId="26" fillId="0" borderId="21" xfId="107" applyFont="1" applyBorder="1" applyAlignment="1">
      <alignment horizontal="center" vertical="center"/>
      <protection/>
    </xf>
    <xf numFmtId="0" fontId="26" fillId="0" borderId="22" xfId="107" applyFont="1" applyBorder="1" applyAlignment="1">
      <alignment horizontal="center" vertical="center"/>
      <protection/>
    </xf>
    <xf numFmtId="0" fontId="26" fillId="0" borderId="20" xfId="107" applyFont="1" applyBorder="1" applyAlignment="1">
      <alignment horizontal="center" vertical="center"/>
      <protection/>
    </xf>
    <xf numFmtId="0" fontId="38" fillId="54" borderId="15" xfId="107" applyFont="1" applyFill="1" applyBorder="1" applyAlignment="1">
      <alignment horizontal="center" vertical="center" wrapText="1"/>
      <protection/>
    </xf>
    <xf numFmtId="0" fontId="26" fillId="0" borderId="16" xfId="107" applyFont="1" applyBorder="1" applyAlignment="1">
      <alignment horizontal="center" vertical="center" wrapText="1"/>
      <protection/>
    </xf>
    <xf numFmtId="0" fontId="26" fillId="0" borderId="18" xfId="107" applyFont="1" applyBorder="1" applyAlignment="1">
      <alignment horizontal="center" vertical="center" wrapText="1"/>
      <protection/>
    </xf>
    <xf numFmtId="0" fontId="39" fillId="0" borderId="15" xfId="107" applyFont="1" applyBorder="1" applyAlignment="1">
      <alignment horizontal="center" vertical="center" wrapText="1"/>
      <protection/>
    </xf>
    <xf numFmtId="0" fontId="26" fillId="0" borderId="29" xfId="107" applyFont="1" applyBorder="1" applyAlignment="1">
      <alignment horizontal="center" vertical="center" wrapText="1"/>
      <protection/>
    </xf>
    <xf numFmtId="0" fontId="26" fillId="0" borderId="30" xfId="107" applyFont="1" applyBorder="1" applyAlignment="1">
      <alignment horizontal="center" vertical="center" wrapText="1"/>
      <protection/>
    </xf>
    <xf numFmtId="0" fontId="43" fillId="0" borderId="0" xfId="110" applyNumberFormat="1" applyFont="1" applyFill="1" applyBorder="1" applyAlignment="1" applyProtection="1">
      <alignment horizontal="center" vertical="top" wrapText="1"/>
      <protection/>
    </xf>
    <xf numFmtId="0" fontId="19" fillId="0" borderId="15" xfId="110" applyNumberFormat="1" applyFont="1" applyFill="1" applyBorder="1" applyAlignment="1" applyProtection="1">
      <alignment horizontal="center" vertical="top"/>
      <protection/>
    </xf>
    <xf numFmtId="0" fontId="26" fillId="0" borderId="15" xfId="110" applyNumberFormat="1" applyFont="1" applyFill="1" applyBorder="1" applyAlignment="1" applyProtection="1">
      <alignment horizontal="center" vertical="center" wrapText="1"/>
      <protection/>
    </xf>
    <xf numFmtId="0" fontId="19" fillId="0" borderId="0" xfId="110" applyNumberFormat="1" applyFont="1" applyFill="1" applyBorder="1" applyAlignment="1" applyProtection="1">
      <alignment horizontal="right" vertical="top"/>
      <protection/>
    </xf>
    <xf numFmtId="0" fontId="71" fillId="0" borderId="0" xfId="110" applyNumberFormat="1" applyFont="1" applyFill="1" applyBorder="1" applyAlignment="1" applyProtection="1">
      <alignment horizontal="left" vertical="top" wrapText="1"/>
      <protection/>
    </xf>
    <xf numFmtId="199" fontId="19" fillId="54" borderId="0" xfId="0" applyNumberFormat="1" applyFont="1" applyFill="1" applyBorder="1" applyAlignment="1" applyProtection="1">
      <alignment horizontal="right" vertical="center" wrapText="1"/>
      <protection/>
    </xf>
    <xf numFmtId="0" fontId="29" fillId="0" borderId="0" xfId="105" applyFont="1" applyAlignment="1">
      <alignment horizontal="center"/>
      <protection/>
    </xf>
    <xf numFmtId="0" fontId="43" fillId="0" borderId="0" xfId="105" applyFont="1" applyAlignment="1">
      <alignment horizontal="center" vertical="center" wrapText="1"/>
      <protection/>
    </xf>
    <xf numFmtId="0" fontId="26" fillId="0" borderId="16" xfId="105" applyFont="1" applyFill="1" applyBorder="1" applyAlignment="1">
      <alignment horizontal="center" vertical="center" wrapText="1"/>
      <protection/>
    </xf>
    <xf numFmtId="0" fontId="26" fillId="0" borderId="18" xfId="105" applyFont="1" applyFill="1" applyBorder="1" applyAlignment="1">
      <alignment horizontal="center" vertical="center" wrapText="1"/>
      <protection/>
    </xf>
    <xf numFmtId="0" fontId="26" fillId="0" borderId="16" xfId="105" applyFont="1" applyBorder="1" applyAlignment="1">
      <alignment horizontal="center" vertical="center" wrapText="1"/>
      <protection/>
    </xf>
    <xf numFmtId="0" fontId="26" fillId="0" borderId="18" xfId="105" applyFont="1" applyBorder="1" applyAlignment="1">
      <alignment horizontal="center" vertical="center" wrapText="1"/>
      <protection/>
    </xf>
    <xf numFmtId="0" fontId="26" fillId="0" borderId="15" xfId="105" applyFont="1" applyBorder="1" applyAlignment="1">
      <alignment horizontal="center" vertical="center" wrapText="1"/>
      <protection/>
    </xf>
  </cellXfs>
  <cellStyles count="11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 2 2" xfId="106"/>
    <cellStyle name="Обычный 3" xfId="107"/>
    <cellStyle name="Обычный 4" xfId="108"/>
    <cellStyle name="Обычный_ Додаток 4" xfId="109"/>
    <cellStyle name="Обычный_Додаток 6" xfId="110"/>
    <cellStyle name="Обычный_Зміни" xfId="111"/>
    <cellStyle name="Followed Hyperlink" xfId="112"/>
    <cellStyle name="Підсумок" xfId="113"/>
    <cellStyle name="Плохой" xfId="114"/>
    <cellStyle name="Поганий" xfId="115"/>
    <cellStyle name="Пояснение" xfId="116"/>
    <cellStyle name="Примечание" xfId="117"/>
    <cellStyle name="Примітка" xfId="118"/>
    <cellStyle name="Percent" xfId="119"/>
    <cellStyle name="Результат" xfId="120"/>
    <cellStyle name="Связанная ячейка" xfId="121"/>
    <cellStyle name="Середній" xfId="122"/>
    <cellStyle name="Стиль 1" xfId="123"/>
    <cellStyle name="Текст попередження" xfId="124"/>
    <cellStyle name="Текст пояснення" xfId="125"/>
    <cellStyle name="Текст предупреждения" xfId="126"/>
    <cellStyle name="Comma" xfId="127"/>
    <cellStyle name="Comma [0]" xfId="128"/>
    <cellStyle name="Финансовый 2" xfId="129"/>
    <cellStyle name="Хороший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1657350</xdr:colOff>
      <xdr:row>87</xdr:row>
      <xdr:rowOff>200025</xdr:rowOff>
    </xdr:from>
    <xdr:to>
      <xdr:col>3</xdr:col>
      <xdr:colOff>228600</xdr:colOff>
      <xdr:row>87</xdr:row>
      <xdr:rowOff>200025</xdr:rowOff>
    </xdr:to>
    <xdr:sp>
      <xdr:nvSpPr>
        <xdr:cNvPr id="1" name="Line 2"/>
        <xdr:cNvSpPr>
          <a:spLocks/>
        </xdr:cNvSpPr>
      </xdr:nvSpPr>
      <xdr:spPr>
        <a:xfrm>
          <a:off x="2619375" y="15135225"/>
          <a:ext cx="393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18"/>
  <sheetViews>
    <sheetView showGridLines="0" showZeros="0" tabSelected="1" zoomScale="85" zoomScaleNormal="85" zoomScaleSheetLayoutView="92" zoomScalePageLayoutView="0" workbookViewId="0" topLeftCell="A80">
      <selection activeCell="B120" sqref="B120"/>
    </sheetView>
  </sheetViews>
  <sheetFormatPr defaultColWidth="9.33203125" defaultRowHeight="12.75"/>
  <cols>
    <col min="1" max="1" width="16.83203125" style="1" customWidth="1"/>
    <col min="2" max="2" width="76.16015625" style="1" customWidth="1"/>
    <col min="3" max="3" width="17.66015625" style="1" customWidth="1"/>
    <col min="4" max="4" width="17.83203125" style="1" customWidth="1"/>
    <col min="5" max="5" width="14.16015625" style="1" customWidth="1"/>
    <col min="6" max="6" width="14.33203125" style="1" customWidth="1"/>
    <col min="7" max="7" width="9.16015625" style="1" customWidth="1"/>
    <col min="8" max="8" width="13.16015625" style="1" customWidth="1"/>
    <col min="9" max="9" width="12.16015625" style="1" customWidth="1"/>
    <col min="10" max="12" width="9.16015625" style="1" customWidth="1"/>
    <col min="13" max="244" width="9.16015625" style="4" customWidth="1"/>
    <col min="245" max="253" width="9.16015625" style="1" customWidth="1"/>
    <col min="254" max="16384" width="9.33203125" style="4" customWidth="1"/>
  </cols>
  <sheetData>
    <row r="1" spans="3:13" ht="64.5" customHeight="1">
      <c r="C1" s="19"/>
      <c r="D1" s="304" t="s">
        <v>321</v>
      </c>
      <c r="E1" s="305"/>
      <c r="F1" s="305"/>
      <c r="M1" s="1"/>
    </row>
    <row r="2" spans="3:13" ht="4.5" customHeight="1">
      <c r="C2" s="19"/>
      <c r="D2" s="235"/>
      <c r="E2" s="236"/>
      <c r="F2" s="236"/>
      <c r="M2" s="1"/>
    </row>
    <row r="3" spans="3:13" ht="72" customHeight="1">
      <c r="C3" s="19"/>
      <c r="D3" s="310" t="s">
        <v>336</v>
      </c>
      <c r="E3" s="311"/>
      <c r="F3" s="311"/>
      <c r="M3" s="1"/>
    </row>
    <row r="4" spans="3:13" ht="2.25" customHeight="1">
      <c r="C4" s="19"/>
      <c r="D4" s="235"/>
      <c r="E4" s="236"/>
      <c r="F4" s="236"/>
      <c r="M4" s="1"/>
    </row>
    <row r="5" spans="1:6" ht="15" customHeight="1">
      <c r="A5" s="306" t="s">
        <v>272</v>
      </c>
      <c r="B5" s="306"/>
      <c r="C5" s="306"/>
      <c r="D5" s="306"/>
      <c r="E5" s="306"/>
      <c r="F5" s="306"/>
    </row>
    <row r="6" spans="1:6" ht="12.75" customHeight="1">
      <c r="A6" s="181">
        <v>1252300000</v>
      </c>
      <c r="B6" s="91"/>
      <c r="C6" s="89"/>
      <c r="D6" s="89"/>
      <c r="E6" s="89"/>
      <c r="F6" s="28"/>
    </row>
    <row r="7" spans="1:6" ht="18" customHeight="1">
      <c r="A7" s="180" t="s">
        <v>82</v>
      </c>
      <c r="B7" s="92"/>
      <c r="C7" s="31"/>
      <c r="D7" s="31"/>
      <c r="E7" s="31"/>
      <c r="F7" s="179" t="s">
        <v>28</v>
      </c>
    </row>
    <row r="8" spans="1:6" ht="17.25" customHeight="1">
      <c r="A8" s="301" t="s">
        <v>0</v>
      </c>
      <c r="B8" s="301" t="s">
        <v>81</v>
      </c>
      <c r="C8" s="301" t="s">
        <v>68</v>
      </c>
      <c r="D8" s="301" t="s">
        <v>2</v>
      </c>
      <c r="E8" s="301" t="s">
        <v>3</v>
      </c>
      <c r="F8" s="301"/>
    </row>
    <row r="9" spans="1:6" ht="60" customHeight="1">
      <c r="A9" s="301"/>
      <c r="B9" s="301"/>
      <c r="C9" s="301"/>
      <c r="D9" s="301"/>
      <c r="E9" s="66" t="s">
        <v>69</v>
      </c>
      <c r="F9" s="66" t="s">
        <v>73</v>
      </c>
    </row>
    <row r="10" spans="1:6" ht="15" customHeight="1">
      <c r="A10" s="65">
        <v>1</v>
      </c>
      <c r="B10" s="65">
        <v>2</v>
      </c>
      <c r="C10" s="65">
        <v>3</v>
      </c>
      <c r="D10" s="65">
        <v>4</v>
      </c>
      <c r="E10" s="66">
        <v>5</v>
      </c>
      <c r="F10" s="66">
        <v>6</v>
      </c>
    </row>
    <row r="11" spans="1:253" s="8" customFormat="1" ht="20.25" customHeight="1">
      <c r="A11" s="15">
        <v>10000000</v>
      </c>
      <c r="B11" s="74" t="s">
        <v>1</v>
      </c>
      <c r="C11" s="79">
        <f aca="true" t="shared" si="0" ref="C11:C113">D11+E11</f>
        <v>27390.307</v>
      </c>
      <c r="D11" s="81">
        <f>D12+D21+D27+D33+D49</f>
        <v>27390.307</v>
      </c>
      <c r="E11" s="81">
        <f>E49</f>
        <v>0</v>
      </c>
      <c r="F11" s="81"/>
      <c r="G11" s="7"/>
      <c r="H11" s="7"/>
      <c r="I11" s="7"/>
      <c r="J11" s="7"/>
      <c r="K11" s="7"/>
      <c r="L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11" customFormat="1" ht="33.75" customHeight="1">
      <c r="A12" s="15">
        <v>11000000</v>
      </c>
      <c r="B12" s="17" t="s">
        <v>11</v>
      </c>
      <c r="C12" s="79">
        <f t="shared" si="0"/>
        <v>21795.143000000004</v>
      </c>
      <c r="D12" s="79">
        <f>D13+D19</f>
        <v>21795.143000000004</v>
      </c>
      <c r="E12" s="79">
        <f>E13+E19</f>
        <v>0</v>
      </c>
      <c r="F12" s="79">
        <f>F13+F19</f>
        <v>0</v>
      </c>
      <c r="G12" s="10"/>
      <c r="H12" s="10"/>
      <c r="I12" s="10"/>
      <c r="J12" s="10"/>
      <c r="K12" s="10"/>
      <c r="L12" s="10"/>
      <c r="IK12" s="10"/>
      <c r="IL12" s="10"/>
      <c r="IM12" s="10"/>
      <c r="IN12" s="10"/>
      <c r="IO12" s="10"/>
      <c r="IP12" s="10"/>
      <c r="IQ12" s="10"/>
      <c r="IR12" s="10"/>
      <c r="IS12" s="10"/>
    </row>
    <row r="13" spans="1:6" s="9" customFormat="1" ht="21" customHeight="1">
      <c r="A13" s="33">
        <v>11010000</v>
      </c>
      <c r="B13" s="40" t="s">
        <v>12</v>
      </c>
      <c r="C13" s="82">
        <f t="shared" si="0"/>
        <v>21795.143000000004</v>
      </c>
      <c r="D13" s="82">
        <f>SUM(D14:D17)</f>
        <v>21795.143000000004</v>
      </c>
      <c r="E13" s="82"/>
      <c r="F13" s="82"/>
    </row>
    <row r="14" spans="1:6" s="10" customFormat="1" ht="49.5" customHeight="1">
      <c r="A14" s="33">
        <v>11010100</v>
      </c>
      <c r="B14" s="39" t="s">
        <v>13</v>
      </c>
      <c r="C14" s="82">
        <f t="shared" si="0"/>
        <v>17837.262000000002</v>
      </c>
      <c r="D14" s="82">
        <f>20649.496-1109.098-1112.533-250-330.045-10.558</f>
        <v>17837.262000000002</v>
      </c>
      <c r="E14" s="82"/>
      <c r="F14" s="82"/>
    </row>
    <row r="15" spans="1:253" s="11" customFormat="1" ht="81" customHeight="1">
      <c r="A15" s="33">
        <v>11010200</v>
      </c>
      <c r="B15" s="39" t="s">
        <v>14</v>
      </c>
      <c r="C15" s="82">
        <f t="shared" si="0"/>
        <v>3938.6650000000004</v>
      </c>
      <c r="D15" s="83">
        <f>4754.756-730.045-86.046</f>
        <v>3938.6650000000004</v>
      </c>
      <c r="E15" s="83"/>
      <c r="F15" s="83"/>
      <c r="G15" s="10"/>
      <c r="H15" s="10"/>
      <c r="I15" s="10"/>
      <c r="J15" s="10"/>
      <c r="K15" s="10"/>
      <c r="L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s="11" customFormat="1" ht="33.75" customHeight="1">
      <c r="A16" s="32">
        <v>11010400</v>
      </c>
      <c r="B16" s="47" t="s">
        <v>15</v>
      </c>
      <c r="C16" s="82">
        <f t="shared" si="0"/>
        <v>19.216</v>
      </c>
      <c r="D16" s="83">
        <v>19.216</v>
      </c>
      <c r="E16" s="83"/>
      <c r="F16" s="83"/>
      <c r="G16" s="10"/>
      <c r="H16" s="10"/>
      <c r="I16" s="10"/>
      <c r="J16" s="10"/>
      <c r="K16" s="10"/>
      <c r="L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s="11" customFormat="1" ht="35.25" customHeight="1" hidden="1">
      <c r="A17" s="48">
        <v>11010500</v>
      </c>
      <c r="B17" s="39" t="s">
        <v>16</v>
      </c>
      <c r="C17" s="82">
        <f t="shared" si="0"/>
        <v>0</v>
      </c>
      <c r="D17" s="83">
        <f>1.919-1.919</f>
        <v>0</v>
      </c>
      <c r="E17" s="83"/>
      <c r="F17" s="83"/>
      <c r="G17" s="10"/>
      <c r="H17" s="10"/>
      <c r="I17" s="10"/>
      <c r="J17" s="10"/>
      <c r="K17" s="10"/>
      <c r="L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s="11" customFormat="1" ht="63" customHeight="1" hidden="1">
      <c r="A18" s="48">
        <v>11010900</v>
      </c>
      <c r="B18" s="75" t="s">
        <v>63</v>
      </c>
      <c r="C18" s="82">
        <f t="shared" si="0"/>
        <v>0</v>
      </c>
      <c r="D18" s="83"/>
      <c r="E18" s="83"/>
      <c r="F18" s="83"/>
      <c r="G18" s="10"/>
      <c r="H18" s="10"/>
      <c r="I18" s="10"/>
      <c r="J18" s="10"/>
      <c r="K18" s="10"/>
      <c r="L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s="11" customFormat="1" ht="30.75" customHeight="1" hidden="1">
      <c r="A19" s="50">
        <v>11020000</v>
      </c>
      <c r="B19" s="105" t="s">
        <v>90</v>
      </c>
      <c r="C19" s="79">
        <f t="shared" si="0"/>
        <v>0</v>
      </c>
      <c r="D19" s="81">
        <f>D20</f>
        <v>0</v>
      </c>
      <c r="E19" s="83"/>
      <c r="F19" s="83"/>
      <c r="G19" s="10"/>
      <c r="H19" s="10"/>
      <c r="I19" s="10"/>
      <c r="J19" s="10"/>
      <c r="K19" s="10"/>
      <c r="L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s="11" customFormat="1" ht="39.75" customHeight="1" hidden="1">
      <c r="A20" s="46">
        <v>11020200</v>
      </c>
      <c r="B20" s="100" t="s">
        <v>91</v>
      </c>
      <c r="C20" s="82">
        <f t="shared" si="0"/>
        <v>0</v>
      </c>
      <c r="D20" s="169"/>
      <c r="E20" s="83"/>
      <c r="F20" s="83"/>
      <c r="G20" s="10"/>
      <c r="H20" s="10"/>
      <c r="I20" s="10"/>
      <c r="J20" s="10"/>
      <c r="K20" s="10"/>
      <c r="L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s="11" customFormat="1" ht="33.75" customHeight="1" hidden="1">
      <c r="A21" s="103">
        <v>13000000</v>
      </c>
      <c r="B21" s="104" t="s">
        <v>64</v>
      </c>
      <c r="C21" s="79">
        <f t="shared" si="0"/>
        <v>0</v>
      </c>
      <c r="D21" s="79">
        <f>D22+D24+D26</f>
        <v>0</v>
      </c>
      <c r="E21" s="83"/>
      <c r="F21" s="83"/>
      <c r="G21" s="10"/>
      <c r="H21" s="10"/>
      <c r="I21" s="10"/>
      <c r="J21" s="10"/>
      <c r="K21" s="10"/>
      <c r="L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1" customFormat="1" ht="22.5" customHeight="1" hidden="1">
      <c r="A22" s="99">
        <v>13010000</v>
      </c>
      <c r="B22" s="78" t="s">
        <v>77</v>
      </c>
      <c r="C22" s="82">
        <f>C23</f>
        <v>0</v>
      </c>
      <c r="D22" s="82">
        <f>D23</f>
        <v>0</v>
      </c>
      <c r="E22" s="83"/>
      <c r="F22" s="83"/>
      <c r="G22" s="10"/>
      <c r="H22" s="10"/>
      <c r="I22" s="10"/>
      <c r="J22" s="10"/>
      <c r="K22" s="10"/>
      <c r="L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s="11" customFormat="1" ht="69.75" customHeight="1" hidden="1">
      <c r="A23" s="99">
        <v>13010200</v>
      </c>
      <c r="B23" s="100" t="s">
        <v>92</v>
      </c>
      <c r="C23" s="82">
        <f t="shared" si="0"/>
        <v>0</v>
      </c>
      <c r="D23" s="82"/>
      <c r="E23" s="83"/>
      <c r="F23" s="83"/>
      <c r="G23" s="10"/>
      <c r="H23" s="10"/>
      <c r="I23" s="10"/>
      <c r="J23" s="10"/>
      <c r="K23" s="10"/>
      <c r="L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s="11" customFormat="1" ht="31.5" customHeight="1" hidden="1">
      <c r="A24" s="98">
        <v>13030000</v>
      </c>
      <c r="B24" s="76" t="s">
        <v>178</v>
      </c>
      <c r="C24" s="82">
        <f t="shared" si="0"/>
        <v>0</v>
      </c>
      <c r="D24" s="82">
        <f>D25</f>
        <v>0</v>
      </c>
      <c r="E24" s="83"/>
      <c r="F24" s="83"/>
      <c r="G24" s="10"/>
      <c r="H24" s="10"/>
      <c r="I24" s="10"/>
      <c r="J24" s="10"/>
      <c r="K24" s="10"/>
      <c r="L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11" customFormat="1" ht="29.25" customHeight="1" hidden="1">
      <c r="A25" s="46">
        <v>13030100</v>
      </c>
      <c r="B25" s="100" t="s">
        <v>179</v>
      </c>
      <c r="C25" s="82">
        <f t="shared" si="0"/>
        <v>0</v>
      </c>
      <c r="D25" s="82"/>
      <c r="E25" s="83"/>
      <c r="F25" s="83"/>
      <c r="G25" s="10"/>
      <c r="H25" s="10"/>
      <c r="I25" s="10"/>
      <c r="J25" s="10"/>
      <c r="K25" s="10"/>
      <c r="L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s="11" customFormat="1" ht="29.25" customHeight="1" hidden="1">
      <c r="A26" s="46">
        <v>13040100</v>
      </c>
      <c r="B26" s="100" t="s">
        <v>239</v>
      </c>
      <c r="C26" s="82">
        <f t="shared" si="0"/>
        <v>0</v>
      </c>
      <c r="D26" s="82"/>
      <c r="E26" s="83"/>
      <c r="F26" s="83"/>
      <c r="G26" s="10"/>
      <c r="H26" s="10"/>
      <c r="I26" s="10"/>
      <c r="J26" s="10"/>
      <c r="K26" s="10"/>
      <c r="L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11" customFormat="1" ht="19.5" customHeight="1">
      <c r="A27" s="50">
        <v>14000000</v>
      </c>
      <c r="B27" s="105" t="s">
        <v>93</v>
      </c>
      <c r="C27" s="79">
        <f t="shared" si="0"/>
        <v>2.425</v>
      </c>
      <c r="D27" s="79">
        <f>D28+D30+D32</f>
        <v>2.425</v>
      </c>
      <c r="E27" s="83"/>
      <c r="F27" s="83"/>
      <c r="G27" s="10"/>
      <c r="H27" s="10"/>
      <c r="I27" s="10"/>
      <c r="J27" s="10"/>
      <c r="K27" s="10"/>
      <c r="L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s="11" customFormat="1" ht="34.5" customHeight="1" hidden="1">
      <c r="A28" s="46">
        <v>14020000</v>
      </c>
      <c r="B28" s="100" t="s">
        <v>94</v>
      </c>
      <c r="C28" s="82">
        <f t="shared" si="0"/>
        <v>0</v>
      </c>
      <c r="D28" s="82">
        <f>D29</f>
        <v>0</v>
      </c>
      <c r="E28" s="83"/>
      <c r="F28" s="83"/>
      <c r="G28" s="10"/>
      <c r="H28" s="10"/>
      <c r="I28" s="10"/>
      <c r="J28" s="10"/>
      <c r="K28" s="10"/>
      <c r="L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s="11" customFormat="1" ht="22.5" customHeight="1" hidden="1">
      <c r="A29" s="102">
        <v>14021900</v>
      </c>
      <c r="B29" s="101" t="s">
        <v>95</v>
      </c>
      <c r="C29" s="82">
        <f t="shared" si="0"/>
        <v>0</v>
      </c>
      <c r="D29" s="82"/>
      <c r="E29" s="83"/>
      <c r="F29" s="83"/>
      <c r="G29" s="10"/>
      <c r="H29" s="10"/>
      <c r="I29" s="10"/>
      <c r="J29" s="10"/>
      <c r="K29" s="10"/>
      <c r="L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s="11" customFormat="1" ht="36" customHeight="1" hidden="1">
      <c r="A30" s="46">
        <v>14030000</v>
      </c>
      <c r="B30" s="100" t="s">
        <v>96</v>
      </c>
      <c r="C30" s="82">
        <f t="shared" si="0"/>
        <v>0</v>
      </c>
      <c r="D30" s="82">
        <f>D31</f>
        <v>0</v>
      </c>
      <c r="E30" s="83"/>
      <c r="F30" s="83"/>
      <c r="G30" s="10"/>
      <c r="H30" s="10"/>
      <c r="I30" s="10"/>
      <c r="J30" s="10"/>
      <c r="K30" s="10"/>
      <c r="L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s="11" customFormat="1" ht="24" customHeight="1" hidden="1">
      <c r="A31" s="102">
        <v>14031900</v>
      </c>
      <c r="B31" s="101" t="s">
        <v>95</v>
      </c>
      <c r="C31" s="82">
        <f t="shared" si="0"/>
        <v>0</v>
      </c>
      <c r="D31" s="82"/>
      <c r="E31" s="83"/>
      <c r="F31" s="83"/>
      <c r="G31" s="10"/>
      <c r="H31" s="10"/>
      <c r="I31" s="10"/>
      <c r="J31" s="10"/>
      <c r="K31" s="10"/>
      <c r="L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s="11" customFormat="1" ht="29.25" customHeight="1">
      <c r="A32" s="46">
        <v>14040000</v>
      </c>
      <c r="B32" s="100" t="s">
        <v>97</v>
      </c>
      <c r="C32" s="82">
        <f t="shared" si="0"/>
        <v>2.425</v>
      </c>
      <c r="D32" s="82">
        <f>1.602+0.39+0.433</f>
        <v>2.425</v>
      </c>
      <c r="E32" s="83"/>
      <c r="F32" s="83"/>
      <c r="G32" s="10"/>
      <c r="H32" s="10"/>
      <c r="I32" s="10"/>
      <c r="J32" s="10"/>
      <c r="K32" s="10"/>
      <c r="L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s="11" customFormat="1" ht="45.75" customHeight="1">
      <c r="A33" s="50">
        <v>18000000</v>
      </c>
      <c r="B33" s="17" t="s">
        <v>180</v>
      </c>
      <c r="C33" s="79">
        <f t="shared" si="0"/>
        <v>5592.739</v>
      </c>
      <c r="D33" s="79">
        <f>D34+D43+D45</f>
        <v>5592.739</v>
      </c>
      <c r="E33" s="83"/>
      <c r="F33" s="83"/>
      <c r="G33" s="10"/>
      <c r="H33" s="10"/>
      <c r="I33" s="10"/>
      <c r="J33" s="10"/>
      <c r="K33" s="10"/>
      <c r="L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s="11" customFormat="1" ht="19.5" customHeight="1">
      <c r="A34" s="46">
        <v>18010000</v>
      </c>
      <c r="B34" s="49" t="s">
        <v>98</v>
      </c>
      <c r="C34" s="82">
        <f t="shared" si="0"/>
        <v>4090.583</v>
      </c>
      <c r="D34" s="82">
        <f>SUM(D35:D42)</f>
        <v>4090.583</v>
      </c>
      <c r="E34" s="83"/>
      <c r="F34" s="83"/>
      <c r="G34" s="10"/>
      <c r="H34" s="10"/>
      <c r="I34" s="10"/>
      <c r="J34" s="10"/>
      <c r="K34" s="10"/>
      <c r="L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s="11" customFormat="1" ht="45" customHeight="1" hidden="1">
      <c r="A35" s="46">
        <v>18010100</v>
      </c>
      <c r="B35" s="100" t="s">
        <v>99</v>
      </c>
      <c r="C35" s="82">
        <f t="shared" si="0"/>
        <v>0</v>
      </c>
      <c r="D35" s="82"/>
      <c r="E35" s="83"/>
      <c r="F35" s="83"/>
      <c r="G35" s="10"/>
      <c r="H35" s="10"/>
      <c r="I35" s="10"/>
      <c r="J35" s="10"/>
      <c r="K35" s="10"/>
      <c r="L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s="11" customFormat="1" ht="53.25" customHeight="1">
      <c r="A36" s="46">
        <v>18010200</v>
      </c>
      <c r="B36" s="100" t="s">
        <v>100</v>
      </c>
      <c r="C36" s="82">
        <f t="shared" si="0"/>
        <v>1.352</v>
      </c>
      <c r="D36" s="82">
        <v>1.352</v>
      </c>
      <c r="E36" s="83"/>
      <c r="F36" s="83"/>
      <c r="G36" s="10"/>
      <c r="H36" s="10"/>
      <c r="I36" s="10"/>
      <c r="J36" s="10"/>
      <c r="K36" s="10"/>
      <c r="L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s="11" customFormat="1" ht="50.25" customHeight="1" hidden="1">
      <c r="A37" s="46">
        <v>18010300</v>
      </c>
      <c r="B37" s="100" t="s">
        <v>101</v>
      </c>
      <c r="C37" s="82">
        <f t="shared" si="0"/>
        <v>0</v>
      </c>
      <c r="D37" s="82"/>
      <c r="E37" s="83"/>
      <c r="F37" s="83"/>
      <c r="G37" s="10"/>
      <c r="H37" s="10"/>
      <c r="I37" s="10"/>
      <c r="J37" s="10"/>
      <c r="K37" s="10"/>
      <c r="L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253" s="11" customFormat="1" ht="45.75" customHeight="1">
      <c r="A38" s="46">
        <v>18010400</v>
      </c>
      <c r="B38" s="100" t="s">
        <v>102</v>
      </c>
      <c r="C38" s="82">
        <f t="shared" si="0"/>
        <v>43.28</v>
      </c>
      <c r="D38" s="82">
        <f>26.517+16.763</f>
        <v>43.28</v>
      </c>
      <c r="E38" s="83"/>
      <c r="F38" s="83"/>
      <c r="G38" s="10"/>
      <c r="H38" s="10"/>
      <c r="I38" s="10"/>
      <c r="J38" s="10"/>
      <c r="K38" s="10"/>
      <c r="L38" s="10"/>
      <c r="IK38" s="10"/>
      <c r="IL38" s="10"/>
      <c r="IM38" s="10"/>
      <c r="IN38" s="10"/>
      <c r="IO38" s="10"/>
      <c r="IP38" s="10"/>
      <c r="IQ38" s="10"/>
      <c r="IR38" s="10"/>
      <c r="IS38" s="10"/>
    </row>
    <row r="39" spans="1:253" s="11" customFormat="1" ht="19.5" customHeight="1">
      <c r="A39" s="46">
        <v>18010500</v>
      </c>
      <c r="B39" s="49" t="s">
        <v>103</v>
      </c>
      <c r="C39" s="82">
        <f t="shared" si="0"/>
        <v>3989.455</v>
      </c>
      <c r="D39" s="82">
        <f>922.739+1048.585+970.43+1047.701</f>
        <v>3989.455</v>
      </c>
      <c r="E39" s="83"/>
      <c r="F39" s="83"/>
      <c r="G39" s="10"/>
      <c r="H39" s="10"/>
      <c r="I39" s="10"/>
      <c r="J39" s="10"/>
      <c r="K39" s="10"/>
      <c r="L39" s="10"/>
      <c r="IK39" s="10"/>
      <c r="IL39" s="10"/>
      <c r="IM39" s="10"/>
      <c r="IN39" s="10"/>
      <c r="IO39" s="10"/>
      <c r="IP39" s="10"/>
      <c r="IQ39" s="10"/>
      <c r="IR39" s="10"/>
      <c r="IS39" s="10"/>
    </row>
    <row r="40" spans="1:253" s="11" customFormat="1" ht="19.5" customHeight="1">
      <c r="A40" s="46">
        <v>18010600</v>
      </c>
      <c r="B40" s="49" t="s">
        <v>104</v>
      </c>
      <c r="C40" s="82">
        <f t="shared" si="0"/>
        <v>56.496</v>
      </c>
      <c r="D40" s="82">
        <f>25.189+12.86+9.225+9.222</f>
        <v>56.496</v>
      </c>
      <c r="E40" s="83"/>
      <c r="F40" s="83"/>
      <c r="G40" s="10"/>
      <c r="H40" s="10"/>
      <c r="I40" s="10"/>
      <c r="J40" s="10"/>
      <c r="K40" s="10"/>
      <c r="L40" s="10"/>
      <c r="IK40" s="10"/>
      <c r="IL40" s="10"/>
      <c r="IM40" s="10"/>
      <c r="IN40" s="10"/>
      <c r="IO40" s="10"/>
      <c r="IP40" s="10"/>
      <c r="IQ40" s="10"/>
      <c r="IR40" s="10"/>
      <c r="IS40" s="10"/>
    </row>
    <row r="41" spans="1:253" s="11" customFormat="1" ht="19.5" customHeight="1" hidden="1">
      <c r="A41" s="46">
        <v>18010700</v>
      </c>
      <c r="B41" s="49" t="s">
        <v>105</v>
      </c>
      <c r="C41" s="82">
        <f t="shared" si="0"/>
        <v>0</v>
      </c>
      <c r="D41" s="82"/>
      <c r="E41" s="83"/>
      <c r="F41" s="83"/>
      <c r="G41" s="10"/>
      <c r="H41" s="10"/>
      <c r="I41" s="10"/>
      <c r="J41" s="10"/>
      <c r="K41" s="10"/>
      <c r="L41" s="10"/>
      <c r="IK41" s="10"/>
      <c r="IL41" s="10"/>
      <c r="IM41" s="10"/>
      <c r="IN41" s="10"/>
      <c r="IO41" s="10"/>
      <c r="IP41" s="10"/>
      <c r="IQ41" s="10"/>
      <c r="IR41" s="10"/>
      <c r="IS41" s="10"/>
    </row>
    <row r="42" spans="1:253" s="11" customFormat="1" ht="19.5" customHeight="1" hidden="1">
      <c r="A42" s="46">
        <v>18010900</v>
      </c>
      <c r="B42" s="49" t="s">
        <v>106</v>
      </c>
      <c r="C42" s="82">
        <f t="shared" si="0"/>
        <v>0</v>
      </c>
      <c r="D42" s="82"/>
      <c r="E42" s="83"/>
      <c r="F42" s="83"/>
      <c r="G42" s="10"/>
      <c r="H42" s="10"/>
      <c r="I42" s="10"/>
      <c r="J42" s="10"/>
      <c r="K42" s="10"/>
      <c r="L42" s="10"/>
      <c r="IK42" s="10"/>
      <c r="IL42" s="10"/>
      <c r="IM42" s="10"/>
      <c r="IN42" s="10"/>
      <c r="IO42" s="10"/>
      <c r="IP42" s="10"/>
      <c r="IQ42" s="10"/>
      <c r="IR42" s="10"/>
      <c r="IS42" s="10"/>
    </row>
    <row r="43" spans="1:253" s="11" customFormat="1" ht="19.5" customHeight="1" hidden="1">
      <c r="A43" s="46">
        <v>18030000</v>
      </c>
      <c r="B43" s="49" t="s">
        <v>107</v>
      </c>
      <c r="C43" s="82">
        <f t="shared" si="0"/>
        <v>0</v>
      </c>
      <c r="D43" s="82">
        <f>D44</f>
        <v>0</v>
      </c>
      <c r="E43" s="83"/>
      <c r="F43" s="83"/>
      <c r="G43" s="10"/>
      <c r="H43" s="10"/>
      <c r="I43" s="10"/>
      <c r="J43" s="10"/>
      <c r="K43" s="10"/>
      <c r="L43" s="10"/>
      <c r="IK43" s="10"/>
      <c r="IL43" s="10"/>
      <c r="IM43" s="10"/>
      <c r="IN43" s="10"/>
      <c r="IO43" s="10"/>
      <c r="IP43" s="10"/>
      <c r="IQ43" s="10"/>
      <c r="IR43" s="10"/>
      <c r="IS43" s="10"/>
    </row>
    <row r="44" spans="1:253" s="11" customFormat="1" ht="19.5" customHeight="1" hidden="1">
      <c r="A44" s="46">
        <v>18030100</v>
      </c>
      <c r="B44" s="49" t="s">
        <v>108</v>
      </c>
      <c r="C44" s="82">
        <f t="shared" si="0"/>
        <v>0</v>
      </c>
      <c r="D44" s="82"/>
      <c r="E44" s="83"/>
      <c r="F44" s="83"/>
      <c r="G44" s="10"/>
      <c r="H44" s="10"/>
      <c r="I44" s="10"/>
      <c r="J44" s="10"/>
      <c r="K44" s="10"/>
      <c r="L44" s="10"/>
      <c r="IK44" s="10"/>
      <c r="IL44" s="10"/>
      <c r="IM44" s="10"/>
      <c r="IN44" s="10"/>
      <c r="IO44" s="10"/>
      <c r="IP44" s="10"/>
      <c r="IQ44" s="10"/>
      <c r="IR44" s="10"/>
      <c r="IS44" s="10"/>
    </row>
    <row r="45" spans="1:253" s="11" customFormat="1" ht="19.5" customHeight="1">
      <c r="A45" s="46">
        <v>18050000</v>
      </c>
      <c r="B45" s="49" t="s">
        <v>109</v>
      </c>
      <c r="C45" s="82">
        <f t="shared" si="0"/>
        <v>1502.156</v>
      </c>
      <c r="D45" s="82">
        <f>D46+D47+D48</f>
        <v>1502.156</v>
      </c>
      <c r="E45" s="83"/>
      <c r="F45" s="83"/>
      <c r="G45" s="10"/>
      <c r="H45" s="10"/>
      <c r="I45" s="10"/>
      <c r="J45" s="10"/>
      <c r="K45" s="10"/>
      <c r="L45" s="10"/>
      <c r="IK45" s="10"/>
      <c r="IL45" s="10"/>
      <c r="IM45" s="10"/>
      <c r="IN45" s="10"/>
      <c r="IO45" s="10"/>
      <c r="IP45" s="10"/>
      <c r="IQ45" s="10"/>
      <c r="IR45" s="10"/>
      <c r="IS45" s="10"/>
    </row>
    <row r="46" spans="1:253" s="11" customFormat="1" ht="19.5" customHeight="1">
      <c r="A46" s="46">
        <v>18050300</v>
      </c>
      <c r="B46" s="49" t="s">
        <v>110</v>
      </c>
      <c r="C46" s="82">
        <f t="shared" si="0"/>
        <v>19.121</v>
      </c>
      <c r="D46" s="82">
        <v>19.121</v>
      </c>
      <c r="E46" s="83"/>
      <c r="F46" s="83"/>
      <c r="G46" s="10"/>
      <c r="H46" s="10"/>
      <c r="I46" s="10"/>
      <c r="J46" s="10"/>
      <c r="K46" s="10"/>
      <c r="L46" s="10"/>
      <c r="IK46" s="10"/>
      <c r="IL46" s="10"/>
      <c r="IM46" s="10"/>
      <c r="IN46" s="10"/>
      <c r="IO46" s="10"/>
      <c r="IP46" s="10"/>
      <c r="IQ46" s="10"/>
      <c r="IR46" s="10"/>
      <c r="IS46" s="10"/>
    </row>
    <row r="47" spans="1:253" s="11" customFormat="1" ht="19.5" customHeight="1">
      <c r="A47" s="46">
        <v>18050400</v>
      </c>
      <c r="B47" s="49" t="s">
        <v>111</v>
      </c>
      <c r="C47" s="82">
        <f t="shared" si="0"/>
        <v>1352.666</v>
      </c>
      <c r="D47" s="82">
        <f>1451.912-99.246</f>
        <v>1352.666</v>
      </c>
      <c r="E47" s="83"/>
      <c r="F47" s="83"/>
      <c r="G47" s="10"/>
      <c r="H47" s="10"/>
      <c r="I47" s="10"/>
      <c r="J47" s="10"/>
      <c r="K47" s="10"/>
      <c r="L47" s="10"/>
      <c r="IK47" s="10"/>
      <c r="IL47" s="10"/>
      <c r="IM47" s="10"/>
      <c r="IN47" s="10"/>
      <c r="IO47" s="10"/>
      <c r="IP47" s="10"/>
      <c r="IQ47" s="10"/>
      <c r="IR47" s="10"/>
      <c r="IS47" s="10"/>
    </row>
    <row r="48" spans="1:253" s="11" customFormat="1" ht="66.75" customHeight="1">
      <c r="A48" s="46">
        <v>18050500</v>
      </c>
      <c r="B48" s="14" t="s">
        <v>112</v>
      </c>
      <c r="C48" s="82">
        <f t="shared" si="0"/>
        <v>130.369</v>
      </c>
      <c r="D48" s="82">
        <f>92.795+6.643+30.931</f>
        <v>130.369</v>
      </c>
      <c r="E48" s="83"/>
      <c r="F48" s="83"/>
      <c r="G48" s="10"/>
      <c r="H48" s="10"/>
      <c r="I48" s="10"/>
      <c r="J48" s="10"/>
      <c r="K48" s="10"/>
      <c r="L48" s="10"/>
      <c r="IK48" s="10"/>
      <c r="IL48" s="10"/>
      <c r="IM48" s="10"/>
      <c r="IN48" s="10"/>
      <c r="IO48" s="10"/>
      <c r="IP48" s="10"/>
      <c r="IQ48" s="10"/>
      <c r="IR48" s="10"/>
      <c r="IS48" s="10"/>
    </row>
    <row r="49" spans="1:253" s="11" customFormat="1" ht="33.75" customHeight="1" hidden="1">
      <c r="A49" s="50">
        <v>19010000</v>
      </c>
      <c r="B49" s="17" t="s">
        <v>176</v>
      </c>
      <c r="C49" s="79">
        <f>C50+C52+C51</f>
        <v>0</v>
      </c>
      <c r="D49" s="79"/>
      <c r="E49" s="79">
        <f>E50+E52+E51</f>
        <v>0</v>
      </c>
      <c r="F49" s="79">
        <f>F50+F52</f>
        <v>0</v>
      </c>
      <c r="G49" s="10"/>
      <c r="H49" s="10"/>
      <c r="I49" s="10"/>
      <c r="J49" s="10"/>
      <c r="K49" s="10"/>
      <c r="L49" s="10"/>
      <c r="IK49" s="10"/>
      <c r="IL49" s="10"/>
      <c r="IM49" s="10"/>
      <c r="IN49" s="10"/>
      <c r="IO49" s="10"/>
      <c r="IP49" s="10"/>
      <c r="IQ49" s="10"/>
      <c r="IR49" s="10"/>
      <c r="IS49" s="10"/>
    </row>
    <row r="50" spans="1:253" s="11" customFormat="1" ht="66" customHeight="1" hidden="1">
      <c r="A50" s="46">
        <v>19010100</v>
      </c>
      <c r="B50" s="168" t="s">
        <v>181</v>
      </c>
      <c r="C50" s="82">
        <f t="shared" si="0"/>
        <v>0</v>
      </c>
      <c r="D50" s="82"/>
      <c r="E50" s="83"/>
      <c r="F50" s="83"/>
      <c r="G50" s="10"/>
      <c r="H50" s="10"/>
      <c r="I50" s="10"/>
      <c r="J50" s="10"/>
      <c r="K50" s="10"/>
      <c r="L50" s="10"/>
      <c r="IK50" s="10"/>
      <c r="IL50" s="10"/>
      <c r="IM50" s="10"/>
      <c r="IN50" s="10"/>
      <c r="IO50" s="10"/>
      <c r="IP50" s="10"/>
      <c r="IQ50" s="10"/>
      <c r="IR50" s="10"/>
      <c r="IS50" s="10"/>
    </row>
    <row r="51" spans="1:253" s="11" customFormat="1" ht="32.25" customHeight="1" hidden="1">
      <c r="A51" s="46">
        <v>19010200</v>
      </c>
      <c r="B51" s="168" t="s">
        <v>225</v>
      </c>
      <c r="C51" s="82">
        <f t="shared" si="0"/>
        <v>0</v>
      </c>
      <c r="D51" s="82"/>
      <c r="E51" s="83"/>
      <c r="F51" s="83"/>
      <c r="G51" s="10"/>
      <c r="H51" s="10"/>
      <c r="I51" s="10"/>
      <c r="J51" s="10"/>
      <c r="K51" s="10"/>
      <c r="L51" s="10"/>
      <c r="IK51" s="10"/>
      <c r="IL51" s="10"/>
      <c r="IM51" s="10"/>
      <c r="IN51" s="10"/>
      <c r="IO51" s="10"/>
      <c r="IP51" s="10"/>
      <c r="IQ51" s="10"/>
      <c r="IR51" s="10"/>
      <c r="IS51" s="10"/>
    </row>
    <row r="52" spans="1:253" s="11" customFormat="1" ht="50.25" customHeight="1" hidden="1">
      <c r="A52" s="46">
        <v>19010300</v>
      </c>
      <c r="B52" s="168" t="s">
        <v>177</v>
      </c>
      <c r="C52" s="82">
        <f t="shared" si="0"/>
        <v>0</v>
      </c>
      <c r="D52" s="82"/>
      <c r="E52" s="83"/>
      <c r="F52" s="83"/>
      <c r="G52" s="10"/>
      <c r="H52" s="10"/>
      <c r="I52" s="10"/>
      <c r="J52" s="10"/>
      <c r="K52" s="10"/>
      <c r="L52" s="10"/>
      <c r="IK52" s="10"/>
      <c r="IL52" s="10"/>
      <c r="IM52" s="10"/>
      <c r="IN52" s="10"/>
      <c r="IO52" s="10"/>
      <c r="IP52" s="10"/>
      <c r="IQ52" s="10"/>
      <c r="IR52" s="10"/>
      <c r="IS52" s="10"/>
    </row>
    <row r="53" spans="1:253" s="11" customFormat="1" ht="20.25" customHeight="1">
      <c r="A53" s="50">
        <v>20000000</v>
      </c>
      <c r="B53" s="105" t="s">
        <v>113</v>
      </c>
      <c r="C53" s="79">
        <f t="shared" si="0"/>
        <v>46.364</v>
      </c>
      <c r="D53" s="79">
        <f>D54+D60+D69</f>
        <v>46.364</v>
      </c>
      <c r="E53" s="79">
        <f>E74</f>
        <v>0</v>
      </c>
      <c r="F53" s="79">
        <f>F54+F60+F69</f>
        <v>0</v>
      </c>
      <c r="G53" s="10"/>
      <c r="H53" s="10"/>
      <c r="I53" s="10"/>
      <c r="J53" s="10"/>
      <c r="K53" s="10"/>
      <c r="L53" s="10"/>
      <c r="IK53" s="10"/>
      <c r="IL53" s="10"/>
      <c r="IM53" s="10"/>
      <c r="IN53" s="10"/>
      <c r="IO53" s="10"/>
      <c r="IP53" s="10"/>
      <c r="IQ53" s="10"/>
      <c r="IR53" s="10"/>
      <c r="IS53" s="10"/>
    </row>
    <row r="54" spans="1:253" s="11" customFormat="1" ht="21" customHeight="1" hidden="1">
      <c r="A54" s="46">
        <v>21000000</v>
      </c>
      <c r="B54" s="49" t="s">
        <v>114</v>
      </c>
      <c r="C54" s="82">
        <f t="shared" si="0"/>
        <v>0</v>
      </c>
      <c r="D54" s="82">
        <f>D57+D55</f>
        <v>0</v>
      </c>
      <c r="E54" s="83"/>
      <c r="F54" s="83"/>
      <c r="G54" s="10"/>
      <c r="H54" s="10"/>
      <c r="I54" s="10"/>
      <c r="J54" s="10"/>
      <c r="K54" s="10"/>
      <c r="L54" s="10"/>
      <c r="IK54" s="10"/>
      <c r="IL54" s="10"/>
      <c r="IM54" s="10"/>
      <c r="IN54" s="10"/>
      <c r="IO54" s="10"/>
      <c r="IP54" s="10"/>
      <c r="IQ54" s="10"/>
      <c r="IR54" s="10"/>
      <c r="IS54" s="10"/>
    </row>
    <row r="55" spans="1:253" s="11" customFormat="1" ht="97.5" customHeight="1" hidden="1">
      <c r="A55" s="46">
        <v>21010000</v>
      </c>
      <c r="B55" s="207" t="s">
        <v>194</v>
      </c>
      <c r="C55" s="82">
        <f t="shared" si="0"/>
        <v>0</v>
      </c>
      <c r="D55" s="82">
        <f>D56</f>
        <v>0</v>
      </c>
      <c r="E55" s="83"/>
      <c r="F55" s="83"/>
      <c r="G55" s="10"/>
      <c r="H55" s="10"/>
      <c r="I55" s="10"/>
      <c r="J55" s="10"/>
      <c r="K55" s="10"/>
      <c r="L55" s="10"/>
      <c r="IK55" s="10"/>
      <c r="IL55" s="10"/>
      <c r="IM55" s="10"/>
      <c r="IN55" s="10"/>
      <c r="IO55" s="10"/>
      <c r="IP55" s="10"/>
      <c r="IQ55" s="10"/>
      <c r="IR55" s="10"/>
      <c r="IS55" s="10"/>
    </row>
    <row r="56" spans="1:253" s="11" customFormat="1" ht="47.25" customHeight="1" hidden="1">
      <c r="A56" s="46">
        <v>21010300</v>
      </c>
      <c r="B56" s="14" t="s">
        <v>193</v>
      </c>
      <c r="C56" s="82">
        <f t="shared" si="0"/>
        <v>0</v>
      </c>
      <c r="D56" s="82"/>
      <c r="E56" s="83"/>
      <c r="F56" s="83"/>
      <c r="G56" s="10"/>
      <c r="H56" s="10"/>
      <c r="I56" s="10"/>
      <c r="J56" s="10"/>
      <c r="K56" s="10"/>
      <c r="L56" s="10"/>
      <c r="IK56" s="10"/>
      <c r="IL56" s="10"/>
      <c r="IM56" s="10"/>
      <c r="IN56" s="10"/>
      <c r="IO56" s="10"/>
      <c r="IP56" s="10"/>
      <c r="IQ56" s="10"/>
      <c r="IR56" s="10"/>
      <c r="IS56" s="10"/>
    </row>
    <row r="57" spans="1:253" s="11" customFormat="1" ht="24" customHeight="1" hidden="1">
      <c r="A57" s="46">
        <v>21080000</v>
      </c>
      <c r="B57" s="49" t="s">
        <v>115</v>
      </c>
      <c r="C57" s="82">
        <f t="shared" si="0"/>
        <v>0</v>
      </c>
      <c r="D57" s="82">
        <f>D58+D59</f>
        <v>0</v>
      </c>
      <c r="E57" s="83"/>
      <c r="F57" s="83"/>
      <c r="G57" s="10"/>
      <c r="H57" s="10"/>
      <c r="I57" s="10"/>
      <c r="J57" s="10"/>
      <c r="K57" s="10"/>
      <c r="L57" s="10"/>
      <c r="IK57" s="10"/>
      <c r="IL57" s="10"/>
      <c r="IM57" s="10"/>
      <c r="IN57" s="10"/>
      <c r="IO57" s="10"/>
      <c r="IP57" s="10"/>
      <c r="IQ57" s="10"/>
      <c r="IR57" s="10"/>
      <c r="IS57" s="10"/>
    </row>
    <row r="58" spans="1:253" s="11" customFormat="1" ht="27" customHeight="1" hidden="1">
      <c r="A58" s="46">
        <v>21081100</v>
      </c>
      <c r="B58" s="49" t="s">
        <v>116</v>
      </c>
      <c r="C58" s="82">
        <f t="shared" si="0"/>
        <v>0</v>
      </c>
      <c r="D58" s="82"/>
      <c r="E58" s="83"/>
      <c r="F58" s="83"/>
      <c r="G58" s="10"/>
      <c r="H58" s="10"/>
      <c r="I58" s="10"/>
      <c r="J58" s="10"/>
      <c r="K58" s="10"/>
      <c r="L58" s="10"/>
      <c r="IK58" s="10"/>
      <c r="IL58" s="10"/>
      <c r="IM58" s="10"/>
      <c r="IN58" s="10"/>
      <c r="IO58" s="10"/>
      <c r="IP58" s="10"/>
      <c r="IQ58" s="10"/>
      <c r="IR58" s="10"/>
      <c r="IS58" s="10"/>
    </row>
    <row r="59" spans="1:253" s="11" customFormat="1" ht="48" customHeight="1" hidden="1">
      <c r="A59" s="46">
        <v>21081500</v>
      </c>
      <c r="B59" s="14" t="s">
        <v>117</v>
      </c>
      <c r="C59" s="82">
        <f t="shared" si="0"/>
        <v>0</v>
      </c>
      <c r="D59" s="82"/>
      <c r="E59" s="83"/>
      <c r="F59" s="83"/>
      <c r="G59" s="10"/>
      <c r="H59" s="10"/>
      <c r="I59" s="10"/>
      <c r="J59" s="10"/>
      <c r="K59" s="10"/>
      <c r="L59" s="10"/>
      <c r="IK59" s="10"/>
      <c r="IL59" s="10"/>
      <c r="IM59" s="10"/>
      <c r="IN59" s="10"/>
      <c r="IO59" s="10"/>
      <c r="IP59" s="10"/>
      <c r="IQ59" s="10"/>
      <c r="IR59" s="10"/>
      <c r="IS59" s="10"/>
    </row>
    <row r="60" spans="1:253" s="11" customFormat="1" ht="40.5" customHeight="1" hidden="1">
      <c r="A60" s="46">
        <v>22000000</v>
      </c>
      <c r="B60" s="14" t="s">
        <v>118</v>
      </c>
      <c r="C60" s="82">
        <f t="shared" si="0"/>
        <v>0</v>
      </c>
      <c r="D60" s="82">
        <f>D61+D66</f>
        <v>0</v>
      </c>
      <c r="E60" s="83"/>
      <c r="F60" s="83"/>
      <c r="G60" s="10"/>
      <c r="H60" s="10"/>
      <c r="I60" s="10"/>
      <c r="J60" s="10"/>
      <c r="K60" s="10"/>
      <c r="L60" s="10"/>
      <c r="IK60" s="10"/>
      <c r="IL60" s="10"/>
      <c r="IM60" s="10"/>
      <c r="IN60" s="10"/>
      <c r="IO60" s="10"/>
      <c r="IP60" s="10"/>
      <c r="IQ60" s="10"/>
      <c r="IR60" s="10"/>
      <c r="IS60" s="10"/>
    </row>
    <row r="61" spans="1:253" s="11" customFormat="1" ht="29.25" customHeight="1" hidden="1">
      <c r="A61" s="46">
        <v>22010000</v>
      </c>
      <c r="B61" s="49" t="s">
        <v>30</v>
      </c>
      <c r="C61" s="82">
        <f t="shared" si="0"/>
        <v>0</v>
      </c>
      <c r="D61" s="82">
        <f>D62+D63+D64+D65</f>
        <v>0</v>
      </c>
      <c r="E61" s="83"/>
      <c r="F61" s="83"/>
      <c r="G61" s="10"/>
      <c r="H61" s="10"/>
      <c r="I61" s="10"/>
      <c r="J61" s="10"/>
      <c r="K61" s="10"/>
      <c r="L61" s="10"/>
      <c r="IK61" s="10"/>
      <c r="IL61" s="10"/>
      <c r="IM61" s="10"/>
      <c r="IN61" s="10"/>
      <c r="IO61" s="10"/>
      <c r="IP61" s="10"/>
      <c r="IQ61" s="10"/>
      <c r="IR61" s="10"/>
      <c r="IS61" s="10"/>
    </row>
    <row r="62" spans="1:253" s="11" customFormat="1" ht="51.75" customHeight="1" hidden="1">
      <c r="A62" s="46">
        <v>22010300</v>
      </c>
      <c r="B62" s="14" t="s">
        <v>119</v>
      </c>
      <c r="C62" s="82">
        <f t="shared" si="0"/>
        <v>0</v>
      </c>
      <c r="D62" s="82"/>
      <c r="E62" s="83"/>
      <c r="F62" s="83"/>
      <c r="G62" s="10"/>
      <c r="H62" s="10"/>
      <c r="I62" s="10"/>
      <c r="J62" s="10"/>
      <c r="K62" s="10"/>
      <c r="L62" s="10"/>
      <c r="IK62" s="10"/>
      <c r="IL62" s="10"/>
      <c r="IM62" s="10"/>
      <c r="IN62" s="10"/>
      <c r="IO62" s="10"/>
      <c r="IP62" s="10"/>
      <c r="IQ62" s="10"/>
      <c r="IR62" s="10"/>
      <c r="IS62" s="10"/>
    </row>
    <row r="63" spans="1:253" s="11" customFormat="1" ht="26.25" customHeight="1" hidden="1">
      <c r="A63" s="46">
        <v>22012500</v>
      </c>
      <c r="B63" s="49" t="s">
        <v>120</v>
      </c>
      <c r="C63" s="82">
        <f t="shared" si="0"/>
        <v>0</v>
      </c>
      <c r="D63" s="83"/>
      <c r="E63" s="83"/>
      <c r="F63" s="83"/>
      <c r="G63" s="10"/>
      <c r="H63" s="10"/>
      <c r="I63" s="10"/>
      <c r="J63" s="10"/>
      <c r="K63" s="10"/>
      <c r="L63" s="10"/>
      <c r="IK63" s="10"/>
      <c r="IL63" s="10"/>
      <c r="IM63" s="10"/>
      <c r="IN63" s="10"/>
      <c r="IO63" s="10"/>
      <c r="IP63" s="10"/>
      <c r="IQ63" s="10"/>
      <c r="IR63" s="10"/>
      <c r="IS63" s="10"/>
    </row>
    <row r="64" spans="1:253" s="11" customFormat="1" ht="30" customHeight="1" hidden="1">
      <c r="A64" s="46">
        <v>22012600</v>
      </c>
      <c r="B64" s="14" t="s">
        <v>121</v>
      </c>
      <c r="C64" s="82">
        <f t="shared" si="0"/>
        <v>0</v>
      </c>
      <c r="D64" s="83"/>
      <c r="E64" s="81"/>
      <c r="F64" s="81"/>
      <c r="G64" s="10"/>
      <c r="H64" s="10"/>
      <c r="I64" s="10"/>
      <c r="J64" s="10"/>
      <c r="K64" s="10"/>
      <c r="L64" s="10"/>
      <c r="IK64" s="10"/>
      <c r="IL64" s="10"/>
      <c r="IM64" s="10"/>
      <c r="IN64" s="10"/>
      <c r="IO64" s="10"/>
      <c r="IP64" s="10"/>
      <c r="IQ64" s="10"/>
      <c r="IR64" s="10"/>
      <c r="IS64" s="10"/>
    </row>
    <row r="65" spans="1:253" s="11" customFormat="1" ht="96" customHeight="1" hidden="1">
      <c r="A65" s="46">
        <v>22012900</v>
      </c>
      <c r="B65" s="208" t="s">
        <v>195</v>
      </c>
      <c r="C65" s="82">
        <f t="shared" si="0"/>
        <v>0</v>
      </c>
      <c r="D65" s="83"/>
      <c r="E65" s="81"/>
      <c r="F65" s="81"/>
      <c r="G65" s="10"/>
      <c r="H65" s="10"/>
      <c r="I65" s="10"/>
      <c r="J65" s="10"/>
      <c r="K65" s="10"/>
      <c r="L65" s="10"/>
      <c r="IK65" s="10"/>
      <c r="IL65" s="10"/>
      <c r="IM65" s="10"/>
      <c r="IN65" s="10"/>
      <c r="IO65" s="10"/>
      <c r="IP65" s="10"/>
      <c r="IQ65" s="10"/>
      <c r="IR65" s="10"/>
      <c r="IS65" s="10"/>
    </row>
    <row r="66" spans="1:253" s="11" customFormat="1" ht="17.25" customHeight="1" hidden="1">
      <c r="A66" s="46">
        <v>22090000</v>
      </c>
      <c r="B66" s="49" t="s">
        <v>122</v>
      </c>
      <c r="C66" s="82">
        <f t="shared" si="0"/>
        <v>0</v>
      </c>
      <c r="D66" s="83">
        <f>D67+D68</f>
        <v>0</v>
      </c>
      <c r="E66" s="83"/>
      <c r="F66" s="83"/>
      <c r="G66" s="10"/>
      <c r="H66" s="10"/>
      <c r="I66" s="10"/>
      <c r="J66" s="10"/>
      <c r="K66" s="10"/>
      <c r="L66" s="10"/>
      <c r="IK66" s="10"/>
      <c r="IL66" s="10"/>
      <c r="IM66" s="10"/>
      <c r="IN66" s="10"/>
      <c r="IO66" s="10"/>
      <c r="IP66" s="10"/>
      <c r="IQ66" s="10"/>
      <c r="IR66" s="10"/>
      <c r="IS66" s="10"/>
    </row>
    <row r="67" spans="1:253" s="11" customFormat="1" ht="51" customHeight="1" hidden="1">
      <c r="A67" s="46">
        <v>22090100</v>
      </c>
      <c r="B67" s="14" t="s">
        <v>123</v>
      </c>
      <c r="C67" s="82">
        <f t="shared" si="0"/>
        <v>0</v>
      </c>
      <c r="D67" s="83"/>
      <c r="E67" s="83"/>
      <c r="F67" s="83"/>
      <c r="G67" s="10"/>
      <c r="H67" s="10"/>
      <c r="I67" s="10"/>
      <c r="J67" s="10"/>
      <c r="K67" s="10"/>
      <c r="L67" s="10"/>
      <c r="IK67" s="10"/>
      <c r="IL67" s="10"/>
      <c r="IM67" s="10"/>
      <c r="IN67" s="10"/>
      <c r="IO67" s="10"/>
      <c r="IP67" s="10"/>
      <c r="IQ67" s="10"/>
      <c r="IR67" s="10"/>
      <c r="IS67" s="10"/>
    </row>
    <row r="68" spans="1:253" s="11" customFormat="1" ht="47.25" customHeight="1" hidden="1">
      <c r="A68" s="46">
        <v>22090400</v>
      </c>
      <c r="B68" s="14" t="s">
        <v>124</v>
      </c>
      <c r="C68" s="82">
        <f t="shared" si="0"/>
        <v>0</v>
      </c>
      <c r="D68" s="83"/>
      <c r="E68" s="83"/>
      <c r="F68" s="83"/>
      <c r="G68" s="10"/>
      <c r="H68" s="10"/>
      <c r="I68" s="10"/>
      <c r="J68" s="10"/>
      <c r="K68" s="10"/>
      <c r="L68" s="10"/>
      <c r="IK68" s="10"/>
      <c r="IL68" s="10"/>
      <c r="IM68" s="10"/>
      <c r="IN68" s="10"/>
      <c r="IO68" s="10"/>
      <c r="IP68" s="10"/>
      <c r="IQ68" s="10"/>
      <c r="IR68" s="10"/>
      <c r="IS68" s="10"/>
    </row>
    <row r="69" spans="1:253" s="11" customFormat="1" ht="20.25" customHeight="1">
      <c r="A69" s="46">
        <v>24000000</v>
      </c>
      <c r="B69" s="49" t="s">
        <v>125</v>
      </c>
      <c r="C69" s="82">
        <f t="shared" si="0"/>
        <v>46.364</v>
      </c>
      <c r="D69" s="83">
        <f>D70</f>
        <v>46.364</v>
      </c>
      <c r="E69" s="83"/>
      <c r="F69" s="83"/>
      <c r="G69" s="10"/>
      <c r="H69" s="10"/>
      <c r="I69" s="10"/>
      <c r="J69" s="10"/>
      <c r="K69" s="10"/>
      <c r="L69" s="10"/>
      <c r="IK69" s="10"/>
      <c r="IL69" s="10"/>
      <c r="IM69" s="10"/>
      <c r="IN69" s="10"/>
      <c r="IO69" s="10"/>
      <c r="IP69" s="10"/>
      <c r="IQ69" s="10"/>
      <c r="IR69" s="10"/>
      <c r="IS69" s="10"/>
    </row>
    <row r="70" spans="1:253" s="11" customFormat="1" ht="15">
      <c r="A70" s="46">
        <v>24060000</v>
      </c>
      <c r="B70" s="49" t="s">
        <v>115</v>
      </c>
      <c r="C70" s="82">
        <f t="shared" si="0"/>
        <v>46.364</v>
      </c>
      <c r="D70" s="83">
        <f>D72+D73</f>
        <v>46.364</v>
      </c>
      <c r="E70" s="83"/>
      <c r="F70" s="83"/>
      <c r="G70" s="10"/>
      <c r="H70" s="10"/>
      <c r="I70" s="10"/>
      <c r="J70" s="10"/>
      <c r="K70" s="10"/>
      <c r="L70" s="10"/>
      <c r="IK70" s="10"/>
      <c r="IL70" s="10"/>
      <c r="IM70" s="10"/>
      <c r="IN70" s="10"/>
      <c r="IO70" s="10"/>
      <c r="IP70" s="10"/>
      <c r="IQ70" s="10"/>
      <c r="IR70" s="10"/>
      <c r="IS70" s="10"/>
    </row>
    <row r="71" spans="1:253" s="11" customFormat="1" ht="15" hidden="1">
      <c r="A71" s="46">
        <v>24060300</v>
      </c>
      <c r="B71" s="49" t="s">
        <v>115</v>
      </c>
      <c r="C71" s="82">
        <f t="shared" si="0"/>
        <v>0</v>
      </c>
      <c r="D71" s="81"/>
      <c r="E71" s="81"/>
      <c r="F71" s="81"/>
      <c r="G71" s="10"/>
      <c r="H71" s="10"/>
      <c r="I71" s="10"/>
      <c r="J71" s="10"/>
      <c r="K71" s="10"/>
      <c r="L71" s="10"/>
      <c r="IK71" s="10"/>
      <c r="IL71" s="10"/>
      <c r="IM71" s="10"/>
      <c r="IN71" s="10"/>
      <c r="IO71" s="10"/>
      <c r="IP71" s="10"/>
      <c r="IQ71" s="10"/>
      <c r="IR71" s="10"/>
      <c r="IS71" s="10"/>
    </row>
    <row r="72" spans="1:253" s="11" customFormat="1" ht="15">
      <c r="A72" s="46">
        <v>24060300</v>
      </c>
      <c r="B72" s="49" t="s">
        <v>115</v>
      </c>
      <c r="C72" s="82">
        <f t="shared" si="0"/>
        <v>46.364</v>
      </c>
      <c r="D72" s="83">
        <v>46.364</v>
      </c>
      <c r="E72" s="81"/>
      <c r="F72" s="81"/>
      <c r="G72" s="10"/>
      <c r="H72" s="10"/>
      <c r="I72" s="10"/>
      <c r="J72" s="10"/>
      <c r="K72" s="10"/>
      <c r="L72" s="10"/>
      <c r="IK72" s="10"/>
      <c r="IL72" s="10"/>
      <c r="IM72" s="10"/>
      <c r="IN72" s="10"/>
      <c r="IO72" s="10"/>
      <c r="IP72" s="10"/>
      <c r="IQ72" s="10"/>
      <c r="IR72" s="10"/>
      <c r="IS72" s="10"/>
    </row>
    <row r="73" spans="1:253" s="11" customFormat="1" ht="62.25" hidden="1">
      <c r="A73" s="46">
        <v>24062200</v>
      </c>
      <c r="B73" s="14" t="s">
        <v>240</v>
      </c>
      <c r="C73" s="82">
        <f t="shared" si="0"/>
        <v>0</v>
      </c>
      <c r="D73" s="83"/>
      <c r="E73" s="81"/>
      <c r="F73" s="81"/>
      <c r="G73" s="10"/>
      <c r="H73" s="10"/>
      <c r="I73" s="10"/>
      <c r="J73" s="10"/>
      <c r="K73" s="10"/>
      <c r="L73" s="10"/>
      <c r="IK73" s="10"/>
      <c r="IL73" s="10"/>
      <c r="IM73" s="10"/>
      <c r="IN73" s="10"/>
      <c r="IO73" s="10"/>
      <c r="IP73" s="10"/>
      <c r="IQ73" s="10"/>
      <c r="IR73" s="10"/>
      <c r="IS73" s="10"/>
    </row>
    <row r="74" spans="1:253" s="11" customFormat="1" ht="18.75" customHeight="1" hidden="1">
      <c r="A74" s="45">
        <v>25000000</v>
      </c>
      <c r="B74" s="38" t="s">
        <v>9</v>
      </c>
      <c r="C74" s="79">
        <f t="shared" si="0"/>
        <v>0</v>
      </c>
      <c r="D74" s="82"/>
      <c r="E74" s="79"/>
      <c r="F74" s="82"/>
      <c r="G74" s="10"/>
      <c r="H74" s="10"/>
      <c r="I74" s="10"/>
      <c r="J74" s="10"/>
      <c r="K74" s="10"/>
      <c r="L74" s="10"/>
      <c r="IK74" s="10"/>
      <c r="IL74" s="10"/>
      <c r="IM74" s="10"/>
      <c r="IN74" s="10"/>
      <c r="IO74" s="10"/>
      <c r="IP74" s="10"/>
      <c r="IQ74" s="10"/>
      <c r="IR74" s="10"/>
      <c r="IS74" s="10"/>
    </row>
    <row r="75" spans="1:253" s="11" customFormat="1" ht="33" customHeight="1">
      <c r="A75" s="33"/>
      <c r="B75" s="38" t="s">
        <v>72</v>
      </c>
      <c r="C75" s="79">
        <f t="shared" si="0"/>
        <v>27436.671000000002</v>
      </c>
      <c r="D75" s="81">
        <f>D53+D11</f>
        <v>27436.671000000002</v>
      </c>
      <c r="E75" s="81">
        <f>E74+E49</f>
        <v>0</v>
      </c>
      <c r="F75" s="83">
        <f>F64+F11</f>
        <v>0</v>
      </c>
      <c r="G75" s="10"/>
      <c r="H75" s="10"/>
      <c r="I75" s="10"/>
      <c r="J75" s="10"/>
      <c r="K75" s="10"/>
      <c r="L75" s="10"/>
      <c r="IK75" s="10"/>
      <c r="IL75" s="10"/>
      <c r="IM75" s="10"/>
      <c r="IN75" s="10"/>
      <c r="IO75" s="10"/>
      <c r="IP75" s="10"/>
      <c r="IQ75" s="10"/>
      <c r="IR75" s="10"/>
      <c r="IS75" s="10"/>
    </row>
    <row r="76" spans="1:253" s="69" customFormat="1" ht="15.75" customHeight="1">
      <c r="A76" s="93">
        <v>40000000</v>
      </c>
      <c r="B76" s="94" t="s">
        <v>18</v>
      </c>
      <c r="C76" s="79">
        <f t="shared" si="0"/>
        <v>140770.96500000003</v>
      </c>
      <c r="D76" s="81">
        <f>D77</f>
        <v>140770.96500000003</v>
      </c>
      <c r="E76" s="83">
        <f>E77</f>
        <v>0</v>
      </c>
      <c r="F76" s="83">
        <f>F77</f>
        <v>0</v>
      </c>
      <c r="G76" s="68"/>
      <c r="H76" s="68"/>
      <c r="I76" s="68"/>
      <c r="J76" s="68"/>
      <c r="K76" s="68"/>
      <c r="L76" s="68"/>
      <c r="IK76" s="68"/>
      <c r="IL76" s="68"/>
      <c r="IM76" s="68"/>
      <c r="IN76" s="68"/>
      <c r="IO76" s="68"/>
      <c r="IP76" s="68"/>
      <c r="IQ76" s="68"/>
      <c r="IR76" s="68"/>
      <c r="IS76" s="68"/>
    </row>
    <row r="77" spans="1:253" s="69" customFormat="1" ht="15">
      <c r="A77" s="80">
        <v>41000000</v>
      </c>
      <c r="B77" s="97" t="s">
        <v>10</v>
      </c>
      <c r="C77" s="82">
        <f t="shared" si="0"/>
        <v>140770.96500000003</v>
      </c>
      <c r="D77" s="83">
        <f>D78+D83+D91+D94+D80+D110</f>
        <v>140770.96500000003</v>
      </c>
      <c r="E77" s="83">
        <f>E78+E83+E91+E94</f>
        <v>0</v>
      </c>
      <c r="F77" s="83">
        <f>F78+F83+F91+F94</f>
        <v>0</v>
      </c>
      <c r="G77" s="68"/>
      <c r="H77" s="68"/>
      <c r="I77" s="68"/>
      <c r="J77" s="68"/>
      <c r="K77" s="68"/>
      <c r="L77" s="68"/>
      <c r="IK77" s="68"/>
      <c r="IL77" s="68"/>
      <c r="IM77" s="68"/>
      <c r="IN77" s="68"/>
      <c r="IO77" s="68"/>
      <c r="IP77" s="68"/>
      <c r="IQ77" s="68"/>
      <c r="IR77" s="68"/>
      <c r="IS77" s="68"/>
    </row>
    <row r="78" spans="1:253" s="71" customFormat="1" ht="15" hidden="1">
      <c r="A78" s="80">
        <v>41020000</v>
      </c>
      <c r="B78" s="97" t="s">
        <v>54</v>
      </c>
      <c r="C78" s="82">
        <f t="shared" si="0"/>
        <v>0</v>
      </c>
      <c r="D78" s="114">
        <f>D79</f>
        <v>0</v>
      </c>
      <c r="E78" s="115"/>
      <c r="F78" s="115"/>
      <c r="G78" s="70"/>
      <c r="H78" s="70"/>
      <c r="I78" s="70"/>
      <c r="J78" s="70"/>
      <c r="K78" s="70"/>
      <c r="L78" s="70"/>
      <c r="IK78" s="70"/>
      <c r="IL78" s="70"/>
      <c r="IM78" s="70"/>
      <c r="IN78" s="70"/>
      <c r="IO78" s="70"/>
      <c r="IP78" s="70"/>
      <c r="IQ78" s="70"/>
      <c r="IR78" s="70"/>
      <c r="IS78" s="70"/>
    </row>
    <row r="79" spans="1:253" s="71" customFormat="1" ht="20.25" customHeight="1" hidden="1">
      <c r="A79" s="80"/>
      <c r="B79" s="97"/>
      <c r="C79" s="82">
        <f t="shared" si="0"/>
        <v>0</v>
      </c>
      <c r="D79" s="115"/>
      <c r="E79" s="115"/>
      <c r="F79" s="115"/>
      <c r="G79" s="70"/>
      <c r="H79" s="70"/>
      <c r="I79" s="70"/>
      <c r="J79" s="70"/>
      <c r="K79" s="70"/>
      <c r="L79" s="70"/>
      <c r="IK79" s="70"/>
      <c r="IL79" s="70"/>
      <c r="IM79" s="70"/>
      <c r="IN79" s="70"/>
      <c r="IO79" s="70"/>
      <c r="IP79" s="70"/>
      <c r="IQ79" s="70"/>
      <c r="IR79" s="70"/>
      <c r="IS79" s="70"/>
    </row>
    <row r="80" spans="1:253" s="71" customFormat="1" ht="20.25" customHeight="1">
      <c r="A80" s="80">
        <v>41020000</v>
      </c>
      <c r="B80" s="97" t="s">
        <v>54</v>
      </c>
      <c r="C80" s="82">
        <f t="shared" si="0"/>
        <v>114752.40000000001</v>
      </c>
      <c r="D80" s="115">
        <f>D81+D82</f>
        <v>114752.40000000001</v>
      </c>
      <c r="E80" s="115">
        <f>E81</f>
        <v>0</v>
      </c>
      <c r="F80" s="115">
        <f>F81</f>
        <v>0</v>
      </c>
      <c r="G80" s="70"/>
      <c r="H80" s="70"/>
      <c r="I80" s="70"/>
      <c r="J80" s="70"/>
      <c r="K80" s="70"/>
      <c r="L80" s="70"/>
      <c r="IK80" s="70"/>
      <c r="IL80" s="70"/>
      <c r="IM80" s="70"/>
      <c r="IN80" s="70"/>
      <c r="IO80" s="70"/>
      <c r="IP80" s="70"/>
      <c r="IQ80" s="70"/>
      <c r="IR80" s="70"/>
      <c r="IS80" s="70"/>
    </row>
    <row r="81" spans="1:253" s="71" customFormat="1" ht="20.25" customHeight="1">
      <c r="A81" s="80">
        <v>41020100</v>
      </c>
      <c r="B81" s="97" t="s">
        <v>241</v>
      </c>
      <c r="C81" s="82">
        <f t="shared" si="0"/>
        <v>48471.8</v>
      </c>
      <c r="D81" s="115">
        <v>48471.8</v>
      </c>
      <c r="E81" s="115"/>
      <c r="F81" s="115"/>
      <c r="G81" s="70"/>
      <c r="H81" s="70"/>
      <c r="I81" s="70"/>
      <c r="J81" s="70"/>
      <c r="K81" s="70"/>
      <c r="L81" s="70"/>
      <c r="IK81" s="70"/>
      <c r="IL81" s="70"/>
      <c r="IM81" s="70"/>
      <c r="IN81" s="70"/>
      <c r="IO81" s="70"/>
      <c r="IP81" s="70"/>
      <c r="IQ81" s="70"/>
      <c r="IR81" s="70"/>
      <c r="IS81" s="70"/>
    </row>
    <row r="82" spans="1:253" s="71" customFormat="1" ht="81" customHeight="1">
      <c r="A82" s="80">
        <v>41021400</v>
      </c>
      <c r="B82" s="278" t="s">
        <v>310</v>
      </c>
      <c r="C82" s="82">
        <f t="shared" si="0"/>
        <v>66280.6</v>
      </c>
      <c r="D82" s="279">
        <f>51408.9+14871.7</f>
        <v>66280.6</v>
      </c>
      <c r="E82" s="278"/>
      <c r="F82" s="115"/>
      <c r="G82" s="70"/>
      <c r="H82" s="70"/>
      <c r="I82" s="70"/>
      <c r="J82" s="70"/>
      <c r="K82" s="70"/>
      <c r="L82" s="70"/>
      <c r="IK82" s="70"/>
      <c r="IL82" s="70"/>
      <c r="IM82" s="70"/>
      <c r="IN82" s="70"/>
      <c r="IO82" s="70"/>
      <c r="IP82" s="70"/>
      <c r="IQ82" s="70"/>
      <c r="IR82" s="70"/>
      <c r="IS82" s="70"/>
    </row>
    <row r="83" spans="1:253" s="71" customFormat="1" ht="15">
      <c r="A83" s="80">
        <v>41030000</v>
      </c>
      <c r="B83" s="121" t="s">
        <v>56</v>
      </c>
      <c r="C83" s="79">
        <f t="shared" si="0"/>
        <v>24200.4</v>
      </c>
      <c r="D83" s="114">
        <f>D84+D86+D87+D90+D89+D85</f>
        <v>24200.4</v>
      </c>
      <c r="E83" s="114">
        <f>E84+E86+E87+E90+E89+E85</f>
        <v>0</v>
      </c>
      <c r="F83" s="114">
        <f>F84+F86+F87+F90+F89+F85</f>
        <v>0</v>
      </c>
      <c r="G83" s="70"/>
      <c r="H83" s="70"/>
      <c r="I83" s="213"/>
      <c r="J83" s="213"/>
      <c r="K83" s="70"/>
      <c r="L83" s="70"/>
      <c r="IK83" s="70"/>
      <c r="IL83" s="70"/>
      <c r="IM83" s="70"/>
      <c r="IN83" s="70"/>
      <c r="IO83" s="70"/>
      <c r="IP83" s="70"/>
      <c r="IQ83" s="70"/>
      <c r="IR83" s="70"/>
      <c r="IS83" s="70"/>
    </row>
    <row r="84" spans="1:253" s="71" customFormat="1" ht="15.75" customHeight="1" hidden="1">
      <c r="A84" s="80"/>
      <c r="B84" s="117"/>
      <c r="C84" s="82"/>
      <c r="D84" s="115"/>
      <c r="E84" s="115"/>
      <c r="F84" s="115"/>
      <c r="G84" s="70"/>
      <c r="H84" s="70"/>
      <c r="I84" s="70"/>
      <c r="J84" s="70"/>
      <c r="K84" s="70"/>
      <c r="L84" s="70"/>
      <c r="IK84" s="70"/>
      <c r="IL84" s="70"/>
      <c r="IM84" s="70"/>
      <c r="IN84" s="70"/>
      <c r="IO84" s="70"/>
      <c r="IP84" s="70"/>
      <c r="IQ84" s="70"/>
      <c r="IR84" s="70"/>
      <c r="IS84" s="70"/>
    </row>
    <row r="85" spans="1:253" s="71" customFormat="1" ht="47.25" customHeight="1" hidden="1">
      <c r="A85" s="80">
        <v>41031400</v>
      </c>
      <c r="B85" s="117" t="s">
        <v>230</v>
      </c>
      <c r="C85" s="82">
        <f aca="true" t="shared" si="1" ref="C85:C109">D85+E85</f>
        <v>0</v>
      </c>
      <c r="D85" s="115"/>
      <c r="E85" s="115"/>
      <c r="F85" s="115"/>
      <c r="G85" s="70"/>
      <c r="H85" s="70"/>
      <c r="I85" s="70"/>
      <c r="J85" s="70"/>
      <c r="K85" s="70"/>
      <c r="L85" s="70"/>
      <c r="IK85" s="70"/>
      <c r="IL85" s="70"/>
      <c r="IM85" s="70"/>
      <c r="IN85" s="70"/>
      <c r="IO85" s="70"/>
      <c r="IP85" s="70"/>
      <c r="IQ85" s="70"/>
      <c r="IR85" s="70"/>
      <c r="IS85" s="70"/>
    </row>
    <row r="86" spans="1:253" s="71" customFormat="1" ht="23.25" customHeight="1">
      <c r="A86" s="80">
        <v>41033900</v>
      </c>
      <c r="B86" s="119" t="s">
        <v>20</v>
      </c>
      <c r="C86" s="82">
        <f t="shared" si="1"/>
        <v>24200.4</v>
      </c>
      <c r="D86" s="115">
        <v>24200.4</v>
      </c>
      <c r="E86" s="115"/>
      <c r="F86" s="115"/>
      <c r="G86" s="70"/>
      <c r="H86" s="70"/>
      <c r="I86" s="70"/>
      <c r="J86" s="70"/>
      <c r="K86" s="70"/>
      <c r="L86" s="70"/>
      <c r="IK86" s="70"/>
      <c r="IL86" s="70"/>
      <c r="IM86" s="70"/>
      <c r="IN86" s="70"/>
      <c r="IO86" s="70"/>
      <c r="IP86" s="70"/>
      <c r="IQ86" s="70"/>
      <c r="IR86" s="70"/>
      <c r="IS86" s="70"/>
    </row>
    <row r="87" spans="1:253" s="71" customFormat="1" ht="62.25" customHeight="1" hidden="1">
      <c r="A87" s="80">
        <v>41035500</v>
      </c>
      <c r="B87" s="119" t="s">
        <v>197</v>
      </c>
      <c r="C87" s="82">
        <f t="shared" si="1"/>
        <v>0</v>
      </c>
      <c r="D87" s="115"/>
      <c r="E87" s="115"/>
      <c r="F87" s="115"/>
      <c r="G87" s="70"/>
      <c r="H87" s="70"/>
      <c r="I87" s="70"/>
      <c r="J87" s="70"/>
      <c r="K87" s="70"/>
      <c r="L87" s="70"/>
      <c r="IK87" s="70"/>
      <c r="IL87" s="70"/>
      <c r="IM87" s="70"/>
      <c r="IN87" s="70"/>
      <c r="IO87" s="70"/>
      <c r="IP87" s="70"/>
      <c r="IQ87" s="70"/>
      <c r="IR87" s="70"/>
      <c r="IS87" s="70"/>
    </row>
    <row r="88" spans="1:253" s="71" customFormat="1" ht="15.75" customHeight="1" hidden="1">
      <c r="A88" s="307"/>
      <c r="B88" s="308"/>
      <c r="C88" s="308"/>
      <c r="D88" s="308"/>
      <c r="E88" s="308"/>
      <c r="F88" s="309"/>
      <c r="G88" s="70"/>
      <c r="H88" s="70"/>
      <c r="I88" s="70"/>
      <c r="J88" s="70"/>
      <c r="K88" s="70"/>
      <c r="L88" s="70"/>
      <c r="IK88" s="70"/>
      <c r="IL88" s="70"/>
      <c r="IM88" s="70"/>
      <c r="IN88" s="70"/>
      <c r="IO88" s="70"/>
      <c r="IP88" s="70"/>
      <c r="IQ88" s="70"/>
      <c r="IR88" s="70"/>
      <c r="IS88" s="70"/>
    </row>
    <row r="89" spans="1:253" s="71" customFormat="1" ht="15.75" customHeight="1" hidden="1">
      <c r="A89" s="80"/>
      <c r="B89" s="120"/>
      <c r="C89" s="82"/>
      <c r="D89" s="115"/>
      <c r="E89" s="115"/>
      <c r="F89" s="115"/>
      <c r="G89" s="70"/>
      <c r="H89" s="70"/>
      <c r="I89" s="70"/>
      <c r="J89" s="70"/>
      <c r="K89" s="70"/>
      <c r="L89" s="70"/>
      <c r="IK89" s="70"/>
      <c r="IL89" s="70"/>
      <c r="IM89" s="70"/>
      <c r="IN89" s="70"/>
      <c r="IO89" s="70"/>
      <c r="IP89" s="70"/>
      <c r="IQ89" s="70"/>
      <c r="IR89" s="70"/>
      <c r="IS89" s="70"/>
    </row>
    <row r="90" spans="1:253" s="71" customFormat="1" ht="15.75" customHeight="1" hidden="1">
      <c r="A90" s="80"/>
      <c r="B90" s="120"/>
      <c r="C90" s="82"/>
      <c r="D90" s="115"/>
      <c r="E90" s="115"/>
      <c r="F90" s="115"/>
      <c r="G90" s="70"/>
      <c r="H90" s="70"/>
      <c r="I90" s="70"/>
      <c r="J90" s="70"/>
      <c r="K90" s="70"/>
      <c r="L90" s="70"/>
      <c r="IK90" s="70"/>
      <c r="IL90" s="70"/>
      <c r="IM90" s="70"/>
      <c r="IN90" s="70"/>
      <c r="IO90" s="70"/>
      <c r="IP90" s="70"/>
      <c r="IQ90" s="70"/>
      <c r="IR90" s="70"/>
      <c r="IS90" s="70"/>
    </row>
    <row r="91" spans="1:253" s="71" customFormat="1" ht="18.75" customHeight="1">
      <c r="A91" s="80">
        <v>41040000</v>
      </c>
      <c r="B91" s="121" t="s">
        <v>57</v>
      </c>
      <c r="C91" s="79">
        <f t="shared" si="1"/>
        <v>349.9</v>
      </c>
      <c r="D91" s="114">
        <f>D92+D93+D109</f>
        <v>349.9</v>
      </c>
      <c r="E91" s="115"/>
      <c r="F91" s="115"/>
      <c r="G91" s="70"/>
      <c r="H91" s="70"/>
      <c r="I91" s="70"/>
      <c r="J91" s="70"/>
      <c r="K91" s="70"/>
      <c r="L91" s="70"/>
      <c r="IK91" s="70"/>
      <c r="IL91" s="70"/>
      <c r="IM91" s="70"/>
      <c r="IN91" s="70"/>
      <c r="IO91" s="70"/>
      <c r="IP91" s="70"/>
      <c r="IQ91" s="70"/>
      <c r="IR91" s="70"/>
      <c r="IS91" s="70"/>
    </row>
    <row r="92" spans="1:253" s="71" customFormat="1" ht="66.75" customHeight="1">
      <c r="A92" s="80">
        <v>41040200</v>
      </c>
      <c r="B92" s="97" t="s">
        <v>58</v>
      </c>
      <c r="C92" s="82">
        <f t="shared" si="1"/>
        <v>349.9</v>
      </c>
      <c r="D92" s="115">
        <v>349.9</v>
      </c>
      <c r="E92" s="115"/>
      <c r="F92" s="115"/>
      <c r="G92" s="70"/>
      <c r="H92" s="70"/>
      <c r="I92" s="70"/>
      <c r="J92" s="70"/>
      <c r="K92" s="70"/>
      <c r="L92" s="70"/>
      <c r="IK92" s="70"/>
      <c r="IL92" s="70"/>
      <c r="IM92" s="70"/>
      <c r="IN92" s="70"/>
      <c r="IO92" s="70"/>
      <c r="IP92" s="70"/>
      <c r="IQ92" s="70"/>
      <c r="IR92" s="70"/>
      <c r="IS92" s="70"/>
    </row>
    <row r="93" spans="1:253" s="71" customFormat="1" ht="23.25" customHeight="1" hidden="1">
      <c r="A93" s="80">
        <v>41040400</v>
      </c>
      <c r="B93" s="97" t="s">
        <v>131</v>
      </c>
      <c r="C93" s="82">
        <f t="shared" si="1"/>
        <v>0</v>
      </c>
      <c r="D93" s="115"/>
      <c r="E93" s="115"/>
      <c r="F93" s="115"/>
      <c r="G93" s="70"/>
      <c r="H93" s="70"/>
      <c r="I93" s="70"/>
      <c r="J93" s="70"/>
      <c r="K93" s="70"/>
      <c r="L93" s="70"/>
      <c r="IK93" s="70"/>
      <c r="IL93" s="70"/>
      <c r="IM93" s="70"/>
      <c r="IN93" s="70"/>
      <c r="IO93" s="70"/>
      <c r="IP93" s="70"/>
      <c r="IQ93" s="70"/>
      <c r="IR93" s="70"/>
      <c r="IS93" s="70"/>
    </row>
    <row r="94" spans="1:253" s="71" customFormat="1" ht="15" hidden="1">
      <c r="A94" s="80">
        <v>41050000</v>
      </c>
      <c r="B94" s="97" t="s">
        <v>55</v>
      </c>
      <c r="C94" s="82">
        <f t="shared" si="1"/>
        <v>0</v>
      </c>
      <c r="D94" s="114">
        <f>SUM(D96:D108)</f>
        <v>0</v>
      </c>
      <c r="E94" s="114">
        <f>SUM(E96:E108)</f>
        <v>0</v>
      </c>
      <c r="F94" s="114">
        <f>SUM(F96:F108)</f>
        <v>0</v>
      </c>
      <c r="G94" s="70"/>
      <c r="H94" s="70"/>
      <c r="I94" s="70"/>
      <c r="J94" s="70"/>
      <c r="K94" s="70"/>
      <c r="L94" s="70"/>
      <c r="IK94" s="70"/>
      <c r="IL94" s="70"/>
      <c r="IM94" s="70"/>
      <c r="IN94" s="70"/>
      <c r="IO94" s="70"/>
      <c r="IP94" s="70"/>
      <c r="IQ94" s="70"/>
      <c r="IR94" s="70"/>
      <c r="IS94" s="70"/>
    </row>
    <row r="95" spans="1:253" s="71" customFormat="1" ht="15" hidden="1">
      <c r="A95" s="80"/>
      <c r="B95" s="116" t="s">
        <v>19</v>
      </c>
      <c r="C95" s="82">
        <f t="shared" si="1"/>
        <v>0</v>
      </c>
      <c r="D95" s="115"/>
      <c r="E95" s="115"/>
      <c r="F95" s="115"/>
      <c r="G95" s="70"/>
      <c r="H95" s="70"/>
      <c r="I95" s="70"/>
      <c r="J95" s="70"/>
      <c r="K95" s="70"/>
      <c r="L95" s="70"/>
      <c r="IK95" s="70"/>
      <c r="IL95" s="70"/>
      <c r="IM95" s="70"/>
      <c r="IN95" s="70"/>
      <c r="IO95" s="70"/>
      <c r="IP95" s="70"/>
      <c r="IQ95" s="70"/>
      <c r="IR95" s="70"/>
      <c r="IS95" s="70"/>
    </row>
    <row r="96" spans="1:253" s="71" customFormat="1" ht="15" hidden="1">
      <c r="A96" s="80"/>
      <c r="B96" s="116"/>
      <c r="C96" s="82">
        <f t="shared" si="1"/>
        <v>0</v>
      </c>
      <c r="D96" s="115"/>
      <c r="E96" s="115"/>
      <c r="F96" s="115"/>
      <c r="G96" s="70"/>
      <c r="H96" s="70"/>
      <c r="I96" s="70"/>
      <c r="J96" s="70"/>
      <c r="K96" s="70"/>
      <c r="L96" s="70"/>
      <c r="IK96" s="70"/>
      <c r="IL96" s="70"/>
      <c r="IM96" s="70"/>
      <c r="IN96" s="70"/>
      <c r="IO96" s="70"/>
      <c r="IP96" s="70"/>
      <c r="IQ96" s="70"/>
      <c r="IR96" s="70"/>
      <c r="IS96" s="70"/>
    </row>
    <row r="97" spans="1:253" s="71" customFormat="1" ht="15.75" customHeight="1" hidden="1">
      <c r="A97" s="80"/>
      <c r="B97" s="97"/>
      <c r="C97" s="82">
        <f t="shared" si="1"/>
        <v>0</v>
      </c>
      <c r="D97" s="115"/>
      <c r="E97" s="115"/>
      <c r="F97" s="115"/>
      <c r="G97" s="70"/>
      <c r="H97" s="70"/>
      <c r="I97" s="70"/>
      <c r="J97" s="70"/>
      <c r="K97" s="70"/>
      <c r="L97" s="70"/>
      <c r="IK97" s="70"/>
      <c r="IL97" s="70"/>
      <c r="IM97" s="70"/>
      <c r="IN97" s="70"/>
      <c r="IO97" s="70"/>
      <c r="IP97" s="70"/>
      <c r="IQ97" s="70"/>
      <c r="IR97" s="70"/>
      <c r="IS97" s="70"/>
    </row>
    <row r="98" spans="1:253" s="71" customFormat="1" ht="121.5" customHeight="1" hidden="1">
      <c r="A98" s="80">
        <v>41050900</v>
      </c>
      <c r="B98" s="119" t="s">
        <v>226</v>
      </c>
      <c r="C98" s="82">
        <f t="shared" si="1"/>
        <v>0</v>
      </c>
      <c r="D98" s="115"/>
      <c r="E98" s="115"/>
      <c r="F98" s="115"/>
      <c r="G98" s="70"/>
      <c r="H98" s="70"/>
      <c r="I98" s="70"/>
      <c r="J98" s="70"/>
      <c r="K98" s="70"/>
      <c r="L98" s="70"/>
      <c r="IK98" s="70"/>
      <c r="IL98" s="70"/>
      <c r="IM98" s="70"/>
      <c r="IN98" s="70"/>
      <c r="IO98" s="70"/>
      <c r="IP98" s="70"/>
      <c r="IQ98" s="70"/>
      <c r="IR98" s="70"/>
      <c r="IS98" s="70"/>
    </row>
    <row r="99" spans="1:253" s="71" customFormat="1" ht="47.25" customHeight="1" hidden="1">
      <c r="A99" s="80">
        <v>41051000</v>
      </c>
      <c r="B99" s="97" t="s">
        <v>65</v>
      </c>
      <c r="C99" s="82">
        <f t="shared" si="1"/>
        <v>0</v>
      </c>
      <c r="D99" s="115"/>
      <c r="E99" s="115"/>
      <c r="F99" s="115"/>
      <c r="G99" s="70"/>
      <c r="H99" s="70"/>
      <c r="I99" s="70"/>
      <c r="J99" s="70"/>
      <c r="K99" s="70"/>
      <c r="L99" s="70"/>
      <c r="IK99" s="70"/>
      <c r="IL99" s="70"/>
      <c r="IM99" s="70"/>
      <c r="IN99" s="70"/>
      <c r="IO99" s="70"/>
      <c r="IP99" s="70"/>
      <c r="IQ99" s="70"/>
      <c r="IR99" s="70"/>
      <c r="IS99" s="70"/>
    </row>
    <row r="100" spans="1:253" s="71" customFormat="1" ht="47.25" customHeight="1" hidden="1">
      <c r="A100" s="110">
        <v>41051100</v>
      </c>
      <c r="B100" s="112" t="s">
        <v>235</v>
      </c>
      <c r="C100" s="82">
        <f t="shared" si="1"/>
        <v>0</v>
      </c>
      <c r="D100" s="123"/>
      <c r="E100" s="123"/>
      <c r="F100" s="123"/>
      <c r="G100" s="70"/>
      <c r="H100" s="70"/>
      <c r="I100" s="70"/>
      <c r="J100" s="70"/>
      <c r="K100" s="70"/>
      <c r="L100" s="70"/>
      <c r="IK100" s="70"/>
      <c r="IL100" s="70"/>
      <c r="IM100" s="70"/>
      <c r="IN100" s="70"/>
      <c r="IO100" s="70"/>
      <c r="IP100" s="70"/>
      <c r="IQ100" s="70"/>
      <c r="IR100" s="70"/>
      <c r="IS100" s="70"/>
    </row>
    <row r="101" spans="1:253" s="71" customFormat="1" ht="51.75" customHeight="1" hidden="1">
      <c r="A101" s="110">
        <v>41051200</v>
      </c>
      <c r="B101" s="122" t="s">
        <v>75</v>
      </c>
      <c r="C101" s="82">
        <f t="shared" si="1"/>
        <v>0</v>
      </c>
      <c r="D101" s="123"/>
      <c r="E101" s="123"/>
      <c r="F101" s="123"/>
      <c r="G101" s="70"/>
      <c r="H101" s="70"/>
      <c r="I101" s="70"/>
      <c r="J101" s="70"/>
      <c r="K101" s="70"/>
      <c r="L101" s="70"/>
      <c r="IK101" s="70"/>
      <c r="IL101" s="70"/>
      <c r="IM101" s="70"/>
      <c r="IN101" s="70"/>
      <c r="IO101" s="70"/>
      <c r="IP101" s="70"/>
      <c r="IQ101" s="70"/>
      <c r="IR101" s="70"/>
      <c r="IS101" s="70"/>
    </row>
    <row r="102" spans="1:253" s="71" customFormat="1" ht="15.75" customHeight="1" hidden="1">
      <c r="A102" s="80"/>
      <c r="B102" s="116"/>
      <c r="C102" s="82">
        <f t="shared" si="1"/>
        <v>0</v>
      </c>
      <c r="D102" s="115"/>
      <c r="E102" s="115"/>
      <c r="F102" s="115"/>
      <c r="G102" s="70"/>
      <c r="H102" s="70"/>
      <c r="I102" s="70"/>
      <c r="J102" s="70"/>
      <c r="K102" s="70"/>
      <c r="L102" s="70"/>
      <c r="IK102" s="70"/>
      <c r="IL102" s="70"/>
      <c r="IM102" s="70"/>
      <c r="IN102" s="70"/>
      <c r="IO102" s="70"/>
      <c r="IP102" s="70"/>
      <c r="IQ102" s="70"/>
      <c r="IR102" s="70"/>
      <c r="IS102" s="70"/>
    </row>
    <row r="103" spans="1:253" s="71" customFormat="1" ht="15.75" customHeight="1" hidden="1">
      <c r="A103" s="80"/>
      <c r="B103" s="97"/>
      <c r="C103" s="82">
        <f t="shared" si="1"/>
        <v>0</v>
      </c>
      <c r="D103" s="115"/>
      <c r="E103" s="115"/>
      <c r="F103" s="115"/>
      <c r="G103" s="70"/>
      <c r="H103" s="70"/>
      <c r="I103" s="70"/>
      <c r="J103" s="70"/>
      <c r="K103" s="70"/>
      <c r="L103" s="70"/>
      <c r="IK103" s="70"/>
      <c r="IL103" s="70"/>
      <c r="IM103" s="70"/>
      <c r="IN103" s="70"/>
      <c r="IO103" s="70"/>
      <c r="IP103" s="70"/>
      <c r="IQ103" s="70"/>
      <c r="IR103" s="70"/>
      <c r="IS103" s="70"/>
    </row>
    <row r="104" spans="1:253" s="71" customFormat="1" ht="15.75" customHeight="1" hidden="1">
      <c r="A104" s="80"/>
      <c r="B104" s="120"/>
      <c r="C104" s="82">
        <f t="shared" si="1"/>
        <v>0</v>
      </c>
      <c r="D104" s="115"/>
      <c r="E104" s="115"/>
      <c r="F104" s="115"/>
      <c r="G104" s="70"/>
      <c r="H104" s="70"/>
      <c r="I104" s="70"/>
      <c r="J104" s="70"/>
      <c r="K104" s="70"/>
      <c r="L104" s="70"/>
      <c r="IK104" s="70"/>
      <c r="IL104" s="70"/>
      <c r="IM104" s="70"/>
      <c r="IN104" s="70"/>
      <c r="IO104" s="70"/>
      <c r="IP104" s="70"/>
      <c r="IQ104" s="70"/>
      <c r="IR104" s="70"/>
      <c r="IS104" s="70"/>
    </row>
    <row r="105" spans="1:253" s="71" customFormat="1" ht="69.75" customHeight="1" hidden="1">
      <c r="A105" s="80">
        <v>41051400</v>
      </c>
      <c r="B105" s="205" t="s">
        <v>182</v>
      </c>
      <c r="C105" s="82">
        <f t="shared" si="1"/>
        <v>0</v>
      </c>
      <c r="D105" s="115"/>
      <c r="E105" s="115"/>
      <c r="F105" s="115"/>
      <c r="G105" s="70"/>
      <c r="H105" s="70"/>
      <c r="I105" s="70"/>
      <c r="J105" s="70"/>
      <c r="K105" s="70"/>
      <c r="L105" s="70"/>
      <c r="IK105" s="70"/>
      <c r="IL105" s="70"/>
      <c r="IM105" s="70"/>
      <c r="IN105" s="70"/>
      <c r="IO105" s="70"/>
      <c r="IP105" s="70"/>
      <c r="IQ105" s="70"/>
      <c r="IR105" s="70"/>
      <c r="IS105" s="70"/>
    </row>
    <row r="106" spans="1:253" s="71" customFormat="1" ht="15.75" customHeight="1" hidden="1">
      <c r="A106" s="80">
        <v>41053900</v>
      </c>
      <c r="B106" s="121" t="s">
        <v>59</v>
      </c>
      <c r="C106" s="82">
        <f t="shared" si="1"/>
        <v>0</v>
      </c>
      <c r="D106" s="115"/>
      <c r="E106" s="115"/>
      <c r="F106" s="115"/>
      <c r="G106" s="70"/>
      <c r="H106" s="70"/>
      <c r="I106" s="70"/>
      <c r="J106" s="70"/>
      <c r="K106" s="70"/>
      <c r="L106" s="70"/>
      <c r="IK106" s="70"/>
      <c r="IL106" s="70"/>
      <c r="IM106" s="70"/>
      <c r="IN106" s="70"/>
      <c r="IO106" s="70"/>
      <c r="IP106" s="70"/>
      <c r="IQ106" s="70"/>
      <c r="IR106" s="70"/>
      <c r="IS106" s="70"/>
    </row>
    <row r="107" spans="1:253" s="71" customFormat="1" ht="15.75" customHeight="1" hidden="1">
      <c r="A107" s="80"/>
      <c r="B107" s="118"/>
      <c r="C107" s="82">
        <f t="shared" si="1"/>
        <v>0</v>
      </c>
      <c r="D107" s="115"/>
      <c r="E107" s="115"/>
      <c r="F107" s="115"/>
      <c r="G107" s="70"/>
      <c r="H107" s="70"/>
      <c r="I107" s="70"/>
      <c r="J107" s="70"/>
      <c r="K107" s="70"/>
      <c r="L107" s="70"/>
      <c r="IK107" s="70"/>
      <c r="IL107" s="70"/>
      <c r="IM107" s="70"/>
      <c r="IN107" s="70"/>
      <c r="IO107" s="70"/>
      <c r="IP107" s="70"/>
      <c r="IQ107" s="70"/>
      <c r="IR107" s="70"/>
      <c r="IS107" s="70"/>
    </row>
    <row r="108" spans="1:253" s="71" customFormat="1" ht="55.5" customHeight="1" hidden="1">
      <c r="A108" s="80">
        <v>41055000</v>
      </c>
      <c r="B108" s="118" t="s">
        <v>169</v>
      </c>
      <c r="C108" s="82">
        <f t="shared" si="1"/>
        <v>0</v>
      </c>
      <c r="D108" s="115"/>
      <c r="E108" s="115"/>
      <c r="F108" s="115"/>
      <c r="G108" s="70"/>
      <c r="H108" s="70"/>
      <c r="I108" s="70"/>
      <c r="J108" s="70"/>
      <c r="K108" s="70"/>
      <c r="L108" s="70"/>
      <c r="IK108" s="70"/>
      <c r="IL108" s="70"/>
      <c r="IM108" s="70"/>
      <c r="IN108" s="70"/>
      <c r="IO108" s="70"/>
      <c r="IP108" s="70"/>
      <c r="IQ108" s="70"/>
      <c r="IR108" s="70"/>
      <c r="IS108" s="70"/>
    </row>
    <row r="109" spans="1:253" s="71" customFormat="1" ht="102.75" customHeight="1" hidden="1">
      <c r="A109" s="80">
        <v>41040500</v>
      </c>
      <c r="B109" s="118" t="s">
        <v>266</v>
      </c>
      <c r="C109" s="82">
        <f t="shared" si="1"/>
        <v>0</v>
      </c>
      <c r="D109" s="115"/>
      <c r="E109" s="115"/>
      <c r="F109" s="115"/>
      <c r="G109" s="70"/>
      <c r="H109" s="70"/>
      <c r="I109" s="70"/>
      <c r="J109" s="70"/>
      <c r="K109" s="70"/>
      <c r="L109" s="70"/>
      <c r="IK109" s="70"/>
      <c r="IL109" s="70"/>
      <c r="IM109" s="70"/>
      <c r="IN109" s="70"/>
      <c r="IO109" s="70"/>
      <c r="IP109" s="70"/>
      <c r="IQ109" s="70"/>
      <c r="IR109" s="70"/>
      <c r="IS109" s="70"/>
    </row>
    <row r="110" spans="1:253" s="71" customFormat="1" ht="21" customHeight="1">
      <c r="A110" s="80">
        <v>41050000</v>
      </c>
      <c r="B110" s="97" t="s">
        <v>55</v>
      </c>
      <c r="C110" s="114">
        <f>C111+C112</f>
        <v>1468.265</v>
      </c>
      <c r="D110" s="114">
        <f>D111+D112</f>
        <v>1468.265</v>
      </c>
      <c r="E110" s="115"/>
      <c r="F110" s="115"/>
      <c r="G110" s="70"/>
      <c r="H110" s="70"/>
      <c r="I110" s="70"/>
      <c r="J110" s="70"/>
      <c r="K110" s="70"/>
      <c r="L110" s="70"/>
      <c r="IK110" s="70"/>
      <c r="IL110" s="70"/>
      <c r="IM110" s="70"/>
      <c r="IN110" s="70"/>
      <c r="IO110" s="70"/>
      <c r="IP110" s="70"/>
      <c r="IQ110" s="70"/>
      <c r="IR110" s="70"/>
      <c r="IS110" s="70"/>
    </row>
    <row r="111" spans="1:253" s="71" customFormat="1" ht="51" customHeight="1">
      <c r="A111" s="80">
        <v>41051000</v>
      </c>
      <c r="B111" s="118" t="s">
        <v>65</v>
      </c>
      <c r="C111" s="82">
        <f t="shared" si="0"/>
        <v>1468.265</v>
      </c>
      <c r="D111" s="115">
        <v>1468.265</v>
      </c>
      <c r="E111" s="115"/>
      <c r="F111" s="115"/>
      <c r="G111" s="70"/>
      <c r="H111" s="70"/>
      <c r="I111" s="70"/>
      <c r="J111" s="70"/>
      <c r="K111" s="70"/>
      <c r="L111" s="70"/>
      <c r="IK111" s="70"/>
      <c r="IL111" s="70"/>
      <c r="IM111" s="70"/>
      <c r="IN111" s="70"/>
      <c r="IO111" s="70"/>
      <c r="IP111" s="70"/>
      <c r="IQ111" s="70"/>
      <c r="IR111" s="70"/>
      <c r="IS111" s="70"/>
    </row>
    <row r="112" spans="1:253" s="71" customFormat="1" ht="36.75" customHeight="1" hidden="1">
      <c r="A112" s="80">
        <v>41053900</v>
      </c>
      <c r="B112" s="118" t="s">
        <v>59</v>
      </c>
      <c r="C112" s="82">
        <f t="shared" si="0"/>
        <v>0</v>
      </c>
      <c r="D112" s="115"/>
      <c r="E112" s="115"/>
      <c r="F112" s="115"/>
      <c r="G112" s="70"/>
      <c r="H112" s="70"/>
      <c r="I112" s="70"/>
      <c r="J112" s="70"/>
      <c r="K112" s="70"/>
      <c r="L112" s="70"/>
      <c r="IK112" s="70"/>
      <c r="IL112" s="70"/>
      <c r="IM112" s="70"/>
      <c r="IN112" s="70"/>
      <c r="IO112" s="70"/>
      <c r="IP112" s="70"/>
      <c r="IQ112" s="70"/>
      <c r="IR112" s="70"/>
      <c r="IS112" s="70"/>
    </row>
    <row r="113" spans="1:11" ht="15">
      <c r="A113" s="124"/>
      <c r="B113" s="125" t="s">
        <v>17</v>
      </c>
      <c r="C113" s="79">
        <f t="shared" si="0"/>
        <v>168207.63600000003</v>
      </c>
      <c r="D113" s="114">
        <f>D76+D75</f>
        <v>168207.63600000003</v>
      </c>
      <c r="E113" s="114">
        <f>E76+E75</f>
        <v>0</v>
      </c>
      <c r="F113" s="114">
        <f>F76+F75</f>
        <v>0</v>
      </c>
      <c r="I113" s="295"/>
      <c r="K113" s="295"/>
    </row>
    <row r="114" spans="1:6" ht="30" customHeight="1">
      <c r="A114" s="276"/>
      <c r="B114" s="170"/>
      <c r="C114" s="171"/>
      <c r="D114" s="172"/>
      <c r="E114" s="172"/>
      <c r="F114" s="172"/>
    </row>
    <row r="115" spans="1:6" ht="13.5" customHeight="1">
      <c r="A115" s="232"/>
      <c r="B115" s="170"/>
      <c r="C115" s="302"/>
      <c r="D115" s="302"/>
      <c r="E115" s="302"/>
      <c r="F115" s="302"/>
    </row>
    <row r="116" spans="2:6" ht="15" hidden="1">
      <c r="B116" s="170"/>
      <c r="C116" s="171"/>
      <c r="D116" s="303"/>
      <c r="E116" s="303"/>
      <c r="F116" s="303"/>
    </row>
    <row r="117" spans="1:6" ht="15">
      <c r="A117" s="28"/>
      <c r="B117" s="36"/>
      <c r="C117" s="107"/>
      <c r="D117" s="35"/>
      <c r="E117" s="35"/>
      <c r="F117" s="28"/>
    </row>
    <row r="118" spans="1:6" ht="15">
      <c r="A118" s="28"/>
      <c r="B118" s="36"/>
      <c r="C118" s="107"/>
      <c r="D118" s="107"/>
      <c r="E118" s="107"/>
      <c r="F118" s="107"/>
    </row>
  </sheetData>
  <sheetProtection/>
  <mergeCells count="11">
    <mergeCell ref="E8:F8"/>
    <mergeCell ref="D8:D9"/>
    <mergeCell ref="C8:C9"/>
    <mergeCell ref="B8:B9"/>
    <mergeCell ref="C115:F115"/>
    <mergeCell ref="D116:F116"/>
    <mergeCell ref="D1:F1"/>
    <mergeCell ref="A5:F5"/>
    <mergeCell ref="A88:F88"/>
    <mergeCell ref="D3:F3"/>
    <mergeCell ref="A8:A9"/>
  </mergeCells>
  <printOptions horizontalCentered="1"/>
  <pageMargins left="0.7874015748031497" right="0.5905511811023623" top="0.1968503937007874" bottom="0.1968503937007874" header="0.5118110236220472" footer="0.5118110236220472"/>
  <pageSetup fitToHeight="2" horizontalDpi="600" verticalDpi="600" orientation="portrait" paperSize="9" scale="55" r:id="rId2"/>
  <headerFooter differentFirst="1" alignWithMargins="0">
    <oddHeader>&amp;C&amp;P&amp;Rпродовження Додатка 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1"/>
  <sheetViews>
    <sheetView showZeros="0" zoomScale="60" zoomScaleNormal="60" zoomScaleSheetLayoutView="75" zoomScalePageLayoutView="0" workbookViewId="0" topLeftCell="A1">
      <pane xSplit="5" ySplit="12" topLeftCell="F98" activePane="bottomRight" state="frozen"/>
      <selection pane="topLeft" activeCell="B1" sqref="B1"/>
      <selection pane="topRight" activeCell="G1" sqref="G1"/>
      <selection pane="bottomLeft" activeCell="B10" sqref="B10"/>
      <selection pane="bottomRight" activeCell="D108" sqref="D108"/>
    </sheetView>
  </sheetViews>
  <sheetFormatPr defaultColWidth="9.33203125" defaultRowHeight="12.75"/>
  <cols>
    <col min="1" max="1" width="16.33203125" style="3" customWidth="1"/>
    <col min="2" max="2" width="17" style="12" customWidth="1"/>
    <col min="3" max="3" width="1.171875" style="12" hidden="1" customWidth="1"/>
    <col min="4" max="4" width="16.83203125" style="12" customWidth="1"/>
    <col min="5" max="5" width="62.66015625" style="3" customWidth="1"/>
    <col min="6" max="6" width="17.5" style="3" bestFit="1" customWidth="1"/>
    <col min="7" max="7" width="19.33203125" style="3" customWidth="1"/>
    <col min="8" max="8" width="19.16015625" style="3" customWidth="1"/>
    <col min="9" max="9" width="17.16015625" style="3" customWidth="1"/>
    <col min="10" max="10" width="16.33203125" style="3" customWidth="1"/>
    <col min="11" max="12" width="16.16015625" style="3" customWidth="1"/>
    <col min="13" max="13" width="16.66015625" style="3" customWidth="1"/>
    <col min="14" max="14" width="18" style="3" customWidth="1"/>
    <col min="15" max="15" width="14.83203125" style="3" customWidth="1"/>
    <col min="16" max="16" width="14.16015625" style="3" customWidth="1"/>
    <col min="17" max="17" width="15.5" style="3" customWidth="1"/>
    <col min="18" max="18" width="12.33203125" style="2" customWidth="1"/>
    <col min="19" max="19" width="13.16015625" style="2" customWidth="1"/>
    <col min="20" max="20" width="21.5" style="2" customWidth="1"/>
    <col min="21" max="16384" width="9.33203125" style="2" customWidth="1"/>
  </cols>
  <sheetData>
    <row r="1" spans="1:17" s="6" customFormat="1" ht="69" customHeight="1">
      <c r="A1" s="5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O1" s="320" t="s">
        <v>320</v>
      </c>
      <c r="P1" s="320"/>
      <c r="Q1" s="320"/>
    </row>
    <row r="2" spans="1:17" s="6" customFormat="1" ht="9.75" customHeight="1">
      <c r="A2" s="5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O2" s="178"/>
      <c r="P2" s="178"/>
      <c r="Q2" s="178"/>
    </row>
    <row r="3" spans="1:17" s="6" customFormat="1" ht="66" customHeight="1">
      <c r="A3" s="5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78"/>
      <c r="O3" s="312" t="s">
        <v>335</v>
      </c>
      <c r="P3" s="312"/>
      <c r="Q3" s="312"/>
    </row>
    <row r="4" spans="1:17" s="6" customFormat="1" ht="11.25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</row>
    <row r="5" spans="1:17" s="6" customFormat="1" ht="20.25" customHeight="1">
      <c r="A5" s="313" t="s">
        <v>273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</row>
    <row r="6" spans="1:18" ht="13.5" customHeight="1">
      <c r="A6" s="181">
        <v>1252300000</v>
      </c>
      <c r="E6" s="2"/>
      <c r="F6" s="2"/>
      <c r="G6" s="2"/>
      <c r="H6" s="2"/>
      <c r="I6" s="2"/>
      <c r="J6" s="2"/>
      <c r="K6" s="2"/>
      <c r="L6" s="2"/>
      <c r="M6" s="2"/>
      <c r="N6" s="320"/>
      <c r="O6" s="321"/>
      <c r="P6" s="321"/>
      <c r="Q6" s="321"/>
      <c r="R6" s="21"/>
    </row>
    <row r="7" spans="1:17" ht="24.75" customHeight="1">
      <c r="A7" s="180" t="s">
        <v>82</v>
      </c>
      <c r="B7" s="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3" t="s">
        <v>29</v>
      </c>
    </row>
    <row r="8" spans="1:18" s="18" customFormat="1" ht="21.75" customHeight="1">
      <c r="A8" s="316" t="s">
        <v>78</v>
      </c>
      <c r="B8" s="316" t="s">
        <v>79</v>
      </c>
      <c r="C8" s="22"/>
      <c r="D8" s="316" t="s">
        <v>70</v>
      </c>
      <c r="E8" s="315" t="s">
        <v>80</v>
      </c>
      <c r="F8" s="315" t="s">
        <v>2</v>
      </c>
      <c r="G8" s="315"/>
      <c r="H8" s="315"/>
      <c r="I8" s="315"/>
      <c r="J8" s="315"/>
      <c r="K8" s="315" t="s">
        <v>3</v>
      </c>
      <c r="L8" s="315"/>
      <c r="M8" s="315"/>
      <c r="N8" s="315"/>
      <c r="O8" s="315"/>
      <c r="P8" s="315"/>
      <c r="Q8" s="315" t="s">
        <v>4</v>
      </c>
      <c r="R8" s="23"/>
    </row>
    <row r="9" spans="1:18" s="18" customFormat="1" ht="16.5" customHeight="1">
      <c r="A9" s="317"/>
      <c r="B9" s="317"/>
      <c r="C9" s="24"/>
      <c r="D9" s="317"/>
      <c r="E9" s="315"/>
      <c r="F9" s="315" t="s">
        <v>69</v>
      </c>
      <c r="G9" s="315" t="s">
        <v>5</v>
      </c>
      <c r="H9" s="315" t="s">
        <v>6</v>
      </c>
      <c r="I9" s="315"/>
      <c r="J9" s="315" t="s">
        <v>7</v>
      </c>
      <c r="K9" s="315" t="s">
        <v>69</v>
      </c>
      <c r="L9" s="316" t="s">
        <v>71</v>
      </c>
      <c r="M9" s="315" t="s">
        <v>5</v>
      </c>
      <c r="N9" s="315" t="s">
        <v>6</v>
      </c>
      <c r="O9" s="315"/>
      <c r="P9" s="315" t="s">
        <v>7</v>
      </c>
      <c r="Q9" s="315"/>
      <c r="R9" s="23"/>
    </row>
    <row r="10" spans="1:18" s="18" customFormat="1" ht="20.25" customHeight="1">
      <c r="A10" s="317"/>
      <c r="B10" s="317"/>
      <c r="C10" s="24"/>
      <c r="D10" s="317"/>
      <c r="E10" s="315"/>
      <c r="F10" s="315"/>
      <c r="G10" s="315"/>
      <c r="H10" s="315" t="s">
        <v>66</v>
      </c>
      <c r="I10" s="315" t="s">
        <v>8</v>
      </c>
      <c r="J10" s="315"/>
      <c r="K10" s="315"/>
      <c r="L10" s="317"/>
      <c r="M10" s="315"/>
      <c r="N10" s="315" t="s">
        <v>66</v>
      </c>
      <c r="O10" s="315" t="s">
        <v>8</v>
      </c>
      <c r="P10" s="315"/>
      <c r="Q10" s="315"/>
      <c r="R10" s="23"/>
    </row>
    <row r="11" spans="1:18" s="18" customFormat="1" ht="58.5" customHeight="1">
      <c r="A11" s="318"/>
      <c r="B11" s="318"/>
      <c r="C11" s="25"/>
      <c r="D11" s="318"/>
      <c r="E11" s="315"/>
      <c r="F11" s="315"/>
      <c r="G11" s="315"/>
      <c r="H11" s="315"/>
      <c r="I11" s="315"/>
      <c r="J11" s="315"/>
      <c r="K11" s="315"/>
      <c r="L11" s="318"/>
      <c r="M11" s="315"/>
      <c r="N11" s="315"/>
      <c r="O11" s="315"/>
      <c r="P11" s="315"/>
      <c r="Q11" s="315"/>
      <c r="R11" s="23"/>
    </row>
    <row r="12" spans="1:18" s="18" customFormat="1" ht="18.75" customHeight="1">
      <c r="A12" s="67">
        <v>1</v>
      </c>
      <c r="B12" s="67">
        <v>2</v>
      </c>
      <c r="C12" s="67"/>
      <c r="D12" s="67">
        <v>3</v>
      </c>
      <c r="E12" s="67">
        <v>3.71428571428571</v>
      </c>
      <c r="F12" s="67">
        <v>5</v>
      </c>
      <c r="G12" s="67">
        <v>6</v>
      </c>
      <c r="H12" s="67">
        <v>7</v>
      </c>
      <c r="I12" s="67">
        <v>8</v>
      </c>
      <c r="J12" s="67">
        <v>9</v>
      </c>
      <c r="K12" s="67">
        <v>10</v>
      </c>
      <c r="L12" s="67">
        <v>11</v>
      </c>
      <c r="M12" s="67">
        <v>12</v>
      </c>
      <c r="N12" s="67">
        <v>13</v>
      </c>
      <c r="O12" s="67">
        <v>14</v>
      </c>
      <c r="P12" s="67">
        <v>15</v>
      </c>
      <c r="Q12" s="67">
        <v>16</v>
      </c>
      <c r="R12" s="23"/>
    </row>
    <row r="13" spans="1:18" s="13" customFormat="1" ht="32.25" customHeight="1" hidden="1">
      <c r="A13" s="109"/>
      <c r="B13" s="37" t="s">
        <v>46</v>
      </c>
      <c r="C13" s="77"/>
      <c r="D13" s="77"/>
      <c r="E13" s="211" t="s">
        <v>152</v>
      </c>
      <c r="F13" s="95">
        <f aca="true" t="shared" si="0" ref="F13:P13">SUM(F14:F25)</f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63">
        <f aca="true" t="shared" si="1" ref="Q13:Q26">K13+F13</f>
        <v>0</v>
      </c>
      <c r="R13" s="30"/>
    </row>
    <row r="14" spans="1:18" s="13" customFormat="1" ht="81.75" customHeight="1" hidden="1">
      <c r="A14" s="165" t="s">
        <v>142</v>
      </c>
      <c r="B14" s="165" t="s">
        <v>141</v>
      </c>
      <c r="C14" s="164" t="s">
        <v>31</v>
      </c>
      <c r="D14" s="157" t="s">
        <v>31</v>
      </c>
      <c r="E14" s="201" t="s">
        <v>164</v>
      </c>
      <c r="F14" s="108">
        <f>G14</f>
        <v>0</v>
      </c>
      <c r="G14" s="108"/>
      <c r="H14" s="108"/>
      <c r="I14" s="108"/>
      <c r="J14" s="63"/>
      <c r="K14" s="64">
        <f>M14+P14</f>
        <v>0</v>
      </c>
      <c r="L14" s="64"/>
      <c r="M14" s="64"/>
      <c r="N14" s="63"/>
      <c r="O14" s="63"/>
      <c r="P14" s="63"/>
      <c r="Q14" s="63">
        <f t="shared" si="1"/>
        <v>0</v>
      </c>
      <c r="R14" s="30"/>
    </row>
    <row r="15" spans="1:18" s="13" customFormat="1" ht="29.25" customHeight="1" hidden="1">
      <c r="A15" s="62" t="s">
        <v>143</v>
      </c>
      <c r="B15" s="43" t="s">
        <v>36</v>
      </c>
      <c r="C15" s="162"/>
      <c r="D15" s="55" t="s">
        <v>35</v>
      </c>
      <c r="E15" s="42" t="s">
        <v>53</v>
      </c>
      <c r="F15" s="108">
        <f>G15</f>
        <v>0</v>
      </c>
      <c r="G15" s="108"/>
      <c r="H15" s="108"/>
      <c r="I15" s="108"/>
      <c r="J15" s="64"/>
      <c r="K15" s="64">
        <f>M15+P15</f>
        <v>0</v>
      </c>
      <c r="L15" s="96"/>
      <c r="M15" s="96"/>
      <c r="N15" s="96"/>
      <c r="O15" s="96"/>
      <c r="P15" s="96"/>
      <c r="Q15" s="63">
        <f t="shared" si="1"/>
        <v>0</v>
      </c>
      <c r="R15" s="30"/>
    </row>
    <row r="16" spans="1:18" s="13" customFormat="1" ht="35.25" customHeight="1" hidden="1">
      <c r="A16" s="159" t="s">
        <v>232</v>
      </c>
      <c r="B16" s="80">
        <v>3112</v>
      </c>
      <c r="C16" s="216"/>
      <c r="D16" s="161" t="s">
        <v>33</v>
      </c>
      <c r="E16" s="218" t="s">
        <v>231</v>
      </c>
      <c r="F16" s="203">
        <f>G16</f>
        <v>0</v>
      </c>
      <c r="G16" s="203"/>
      <c r="H16" s="203"/>
      <c r="I16" s="203"/>
      <c r="J16" s="64"/>
      <c r="K16" s="64">
        <f>M16+P16</f>
        <v>0</v>
      </c>
      <c r="L16" s="64"/>
      <c r="M16" s="64"/>
      <c r="N16" s="64"/>
      <c r="O16" s="64"/>
      <c r="P16" s="64"/>
      <c r="Q16" s="63">
        <f>K16+F16</f>
        <v>0</v>
      </c>
      <c r="R16" s="26"/>
    </row>
    <row r="17" spans="1:18" s="13" customFormat="1" ht="23.25" customHeight="1" hidden="1">
      <c r="A17" s="109" t="s">
        <v>144</v>
      </c>
      <c r="B17" s="60">
        <v>4082</v>
      </c>
      <c r="C17" s="57"/>
      <c r="D17" s="61" t="s">
        <v>51</v>
      </c>
      <c r="E17" s="51" t="s">
        <v>62</v>
      </c>
      <c r="F17" s="108">
        <f aca="true" t="shared" si="2" ref="F17:F70">G17</f>
        <v>0</v>
      </c>
      <c r="G17" s="108"/>
      <c r="H17" s="108"/>
      <c r="I17" s="108"/>
      <c r="J17" s="64"/>
      <c r="K17" s="64">
        <f aca="true" t="shared" si="3" ref="K17:K24">M17+P17</f>
        <v>0</v>
      </c>
      <c r="L17" s="64"/>
      <c r="M17" s="64"/>
      <c r="N17" s="64"/>
      <c r="O17" s="64"/>
      <c r="P17" s="64"/>
      <c r="Q17" s="63">
        <f t="shared" si="1"/>
        <v>0</v>
      </c>
      <c r="R17" s="26"/>
    </row>
    <row r="18" spans="1:18" s="13" customFormat="1" ht="27" customHeight="1" hidden="1">
      <c r="A18" s="202"/>
      <c r="B18" s="60"/>
      <c r="C18" s="57"/>
      <c r="D18" s="61"/>
      <c r="E18" s="51"/>
      <c r="F18" s="203"/>
      <c r="G18" s="203"/>
      <c r="H18" s="203"/>
      <c r="I18" s="203"/>
      <c r="J18" s="64"/>
      <c r="K18" s="64">
        <f t="shared" si="3"/>
        <v>0</v>
      </c>
      <c r="L18" s="64"/>
      <c r="M18" s="64"/>
      <c r="N18" s="64"/>
      <c r="O18" s="64"/>
      <c r="P18" s="64"/>
      <c r="Q18" s="63">
        <f t="shared" si="1"/>
        <v>0</v>
      </c>
      <c r="R18" s="26"/>
    </row>
    <row r="19" spans="1:18" s="13" customFormat="1" ht="27" customHeight="1" hidden="1">
      <c r="A19" s="202"/>
      <c r="B19" s="60"/>
      <c r="C19" s="57"/>
      <c r="D19" s="43"/>
      <c r="E19" s="51"/>
      <c r="F19" s="203"/>
      <c r="G19" s="203"/>
      <c r="H19" s="203"/>
      <c r="I19" s="203"/>
      <c r="J19" s="64"/>
      <c r="K19" s="64">
        <f t="shared" si="3"/>
        <v>0</v>
      </c>
      <c r="L19" s="64"/>
      <c r="M19" s="64"/>
      <c r="N19" s="64"/>
      <c r="O19" s="64"/>
      <c r="P19" s="64"/>
      <c r="Q19" s="63">
        <f t="shared" si="1"/>
        <v>0</v>
      </c>
      <c r="R19" s="26"/>
    </row>
    <row r="20" spans="1:18" s="13" customFormat="1" ht="35.25" customHeight="1" hidden="1">
      <c r="A20" s="159" t="s">
        <v>145</v>
      </c>
      <c r="B20" s="80">
        <v>6013</v>
      </c>
      <c r="C20" s="80"/>
      <c r="D20" s="77" t="s">
        <v>128</v>
      </c>
      <c r="E20" s="97" t="s">
        <v>146</v>
      </c>
      <c r="F20" s="108">
        <f t="shared" si="2"/>
        <v>0</v>
      </c>
      <c r="G20" s="108"/>
      <c r="H20" s="108"/>
      <c r="I20" s="108"/>
      <c r="J20" s="64"/>
      <c r="K20" s="108">
        <f t="shared" si="3"/>
        <v>0</v>
      </c>
      <c r="L20" s="64"/>
      <c r="M20" s="64"/>
      <c r="N20" s="64"/>
      <c r="O20" s="64"/>
      <c r="P20" s="64"/>
      <c r="Q20" s="63">
        <f t="shared" si="1"/>
        <v>0</v>
      </c>
      <c r="R20" s="26"/>
    </row>
    <row r="21" spans="1:18" s="13" customFormat="1" ht="27.75" customHeight="1" hidden="1">
      <c r="A21" s="159" t="s">
        <v>186</v>
      </c>
      <c r="B21" s="80">
        <v>6014</v>
      </c>
      <c r="C21" s="204"/>
      <c r="D21" s="77" t="s">
        <v>128</v>
      </c>
      <c r="E21" s="97" t="s">
        <v>187</v>
      </c>
      <c r="F21" s="203">
        <f t="shared" si="2"/>
        <v>0</v>
      </c>
      <c r="G21" s="203"/>
      <c r="H21" s="203"/>
      <c r="I21" s="203"/>
      <c r="J21" s="64"/>
      <c r="K21" s="203">
        <f t="shared" si="3"/>
        <v>0</v>
      </c>
      <c r="L21" s="64"/>
      <c r="M21" s="64"/>
      <c r="N21" s="64"/>
      <c r="O21" s="64"/>
      <c r="P21" s="64"/>
      <c r="Q21" s="63">
        <f t="shared" si="1"/>
        <v>0</v>
      </c>
      <c r="R21" s="26"/>
    </row>
    <row r="22" spans="1:18" s="13" customFormat="1" ht="24.75" customHeight="1" hidden="1">
      <c r="A22" s="159" t="s">
        <v>147</v>
      </c>
      <c r="B22" s="80">
        <v>6030</v>
      </c>
      <c r="C22" s="156"/>
      <c r="D22" s="77" t="s">
        <v>128</v>
      </c>
      <c r="E22" s="97" t="s">
        <v>129</v>
      </c>
      <c r="F22" s="108">
        <f t="shared" si="2"/>
        <v>0</v>
      </c>
      <c r="G22" s="108"/>
      <c r="H22" s="108"/>
      <c r="I22" s="108"/>
      <c r="J22" s="64"/>
      <c r="K22" s="203">
        <f t="shared" si="3"/>
        <v>0</v>
      </c>
      <c r="L22" s="64"/>
      <c r="M22" s="64"/>
      <c r="N22" s="64"/>
      <c r="O22" s="64"/>
      <c r="P22" s="64"/>
      <c r="Q22" s="63">
        <f t="shared" si="1"/>
        <v>0</v>
      </c>
      <c r="R22" s="26"/>
    </row>
    <row r="23" spans="1:18" s="13" customFormat="1" ht="30" customHeight="1" hidden="1">
      <c r="A23" s="159" t="s">
        <v>307</v>
      </c>
      <c r="B23" s="80">
        <v>7670</v>
      </c>
      <c r="C23" s="271"/>
      <c r="D23" s="161" t="s">
        <v>156</v>
      </c>
      <c r="E23" s="14" t="s">
        <v>306</v>
      </c>
      <c r="F23" s="203">
        <f t="shared" si="2"/>
        <v>0</v>
      </c>
      <c r="G23" s="203"/>
      <c r="H23" s="203"/>
      <c r="I23" s="203"/>
      <c r="J23" s="64"/>
      <c r="K23" s="203">
        <f t="shared" si="3"/>
        <v>0</v>
      </c>
      <c r="L23" s="64"/>
      <c r="M23" s="64"/>
      <c r="N23" s="64"/>
      <c r="O23" s="64"/>
      <c r="P23" s="64"/>
      <c r="Q23" s="63">
        <f t="shared" si="1"/>
        <v>0</v>
      </c>
      <c r="R23" s="26"/>
    </row>
    <row r="24" spans="1:18" s="13" customFormat="1" ht="33" customHeight="1" hidden="1">
      <c r="A24" s="159" t="s">
        <v>249</v>
      </c>
      <c r="B24" s="80">
        <v>8110</v>
      </c>
      <c r="C24" s="224"/>
      <c r="D24" s="161" t="s">
        <v>250</v>
      </c>
      <c r="E24" s="97" t="s">
        <v>251</v>
      </c>
      <c r="F24" s="203">
        <f t="shared" si="2"/>
        <v>0</v>
      </c>
      <c r="G24" s="203"/>
      <c r="H24" s="203"/>
      <c r="I24" s="203"/>
      <c r="J24" s="64"/>
      <c r="K24" s="203">
        <f t="shared" si="3"/>
        <v>0</v>
      </c>
      <c r="L24" s="64"/>
      <c r="M24" s="64"/>
      <c r="N24" s="64"/>
      <c r="O24" s="64"/>
      <c r="P24" s="64"/>
      <c r="Q24" s="63">
        <f t="shared" si="1"/>
        <v>0</v>
      </c>
      <c r="R24" s="26"/>
    </row>
    <row r="25" spans="1:18" s="13" customFormat="1" ht="31.5" customHeight="1" hidden="1">
      <c r="A25" s="109" t="s">
        <v>148</v>
      </c>
      <c r="B25" s="80">
        <v>8330</v>
      </c>
      <c r="C25" s="160"/>
      <c r="D25" s="161" t="s">
        <v>149</v>
      </c>
      <c r="E25" s="97" t="s">
        <v>150</v>
      </c>
      <c r="F25" s="203">
        <f t="shared" si="2"/>
        <v>0</v>
      </c>
      <c r="G25" s="96"/>
      <c r="H25" s="96"/>
      <c r="I25" s="96"/>
      <c r="J25" s="64"/>
      <c r="K25" s="64">
        <f>M25</f>
        <v>0</v>
      </c>
      <c r="L25" s="64"/>
      <c r="M25" s="64"/>
      <c r="N25" s="64"/>
      <c r="O25" s="64"/>
      <c r="P25" s="64"/>
      <c r="Q25" s="63">
        <f t="shared" si="1"/>
        <v>0</v>
      </c>
      <c r="R25" s="26"/>
    </row>
    <row r="26" spans="1:18" s="13" customFormat="1" ht="47.25" customHeight="1">
      <c r="A26" s="202"/>
      <c r="B26" s="37" t="s">
        <v>199</v>
      </c>
      <c r="C26" s="160"/>
      <c r="D26" s="161"/>
      <c r="E26" s="94" t="s">
        <v>229</v>
      </c>
      <c r="F26" s="95">
        <f>SUM(F27:F70)</f>
        <v>32454.397999999994</v>
      </c>
      <c r="G26" s="95">
        <f aca="true" t="shared" si="4" ref="G26:P26">SUM(G27:G70)</f>
        <v>32454.397999999994</v>
      </c>
      <c r="H26" s="95">
        <f t="shared" si="4"/>
        <v>31770.773</v>
      </c>
      <c r="I26" s="95">
        <f t="shared" si="4"/>
        <v>84.95000000000002</v>
      </c>
      <c r="J26" s="95">
        <f t="shared" si="4"/>
        <v>0</v>
      </c>
      <c r="K26" s="95">
        <f t="shared" si="4"/>
        <v>130</v>
      </c>
      <c r="L26" s="95">
        <f t="shared" si="4"/>
        <v>130</v>
      </c>
      <c r="M26" s="95">
        <f t="shared" si="4"/>
        <v>0</v>
      </c>
      <c r="N26" s="95">
        <f t="shared" si="4"/>
        <v>0</v>
      </c>
      <c r="O26" s="95">
        <f t="shared" si="4"/>
        <v>0</v>
      </c>
      <c r="P26" s="95">
        <f t="shared" si="4"/>
        <v>130</v>
      </c>
      <c r="Q26" s="63">
        <f t="shared" si="1"/>
        <v>32584.397999999994</v>
      </c>
      <c r="R26" s="26"/>
    </row>
    <row r="27" spans="1:18" s="13" customFormat="1" ht="54" customHeight="1">
      <c r="A27" s="202" t="s">
        <v>224</v>
      </c>
      <c r="B27" s="43" t="s">
        <v>126</v>
      </c>
      <c r="C27" s="160"/>
      <c r="D27" s="55" t="s">
        <v>31</v>
      </c>
      <c r="E27" s="222" t="s">
        <v>163</v>
      </c>
      <c r="F27" s="203">
        <f>G27</f>
        <v>3556.7949999999996</v>
      </c>
      <c r="G27" s="203">
        <f>3422.932+73.127+20+40.736</f>
        <v>3556.7949999999996</v>
      </c>
      <c r="H27" s="203">
        <v>3372.832</v>
      </c>
      <c r="I27" s="203">
        <f>14.07+0.788+13.44+10.71+0.6+6.72</f>
        <v>46.328</v>
      </c>
      <c r="J27" s="203"/>
      <c r="K27" s="64">
        <f aca="true" t="shared" si="5" ref="K27:K60">M27+P27</f>
        <v>60</v>
      </c>
      <c r="L27" s="203">
        <f>30+30</f>
        <v>60</v>
      </c>
      <c r="M27" s="203"/>
      <c r="N27" s="203"/>
      <c r="O27" s="203"/>
      <c r="P27" s="203">
        <f>30+30</f>
        <v>60</v>
      </c>
      <c r="Q27" s="63">
        <f aca="true" t="shared" si="6" ref="Q27:Q84">K27+F27</f>
        <v>3616.7949999999996</v>
      </c>
      <c r="R27" s="26"/>
    </row>
    <row r="28" spans="1:18" s="13" customFormat="1" ht="24" customHeight="1">
      <c r="A28" s="62" t="s">
        <v>200</v>
      </c>
      <c r="B28" s="33">
        <v>1010</v>
      </c>
      <c r="C28" s="52" t="s">
        <v>24</v>
      </c>
      <c r="D28" s="43" t="s">
        <v>37</v>
      </c>
      <c r="E28" s="40" t="s">
        <v>47</v>
      </c>
      <c r="F28" s="203">
        <f t="shared" si="2"/>
        <v>16.823</v>
      </c>
      <c r="G28" s="203">
        <f>9+7.823</f>
        <v>16.823</v>
      </c>
      <c r="H28" s="203">
        <v>9</v>
      </c>
      <c r="I28" s="203">
        <v>7.823</v>
      </c>
      <c r="J28" s="64"/>
      <c r="K28" s="64">
        <f t="shared" si="5"/>
        <v>0</v>
      </c>
      <c r="L28" s="64"/>
      <c r="M28" s="64"/>
      <c r="N28" s="64"/>
      <c r="O28" s="64"/>
      <c r="P28" s="64"/>
      <c r="Q28" s="63">
        <f t="shared" si="6"/>
        <v>16.823</v>
      </c>
      <c r="R28" s="26"/>
    </row>
    <row r="29" spans="1:18" s="13" customFormat="1" ht="47.25" customHeight="1">
      <c r="A29" s="62" t="s">
        <v>201</v>
      </c>
      <c r="B29" s="80">
        <v>1021</v>
      </c>
      <c r="C29" s="77"/>
      <c r="D29" s="77" t="s">
        <v>38</v>
      </c>
      <c r="E29" s="97" t="s">
        <v>276</v>
      </c>
      <c r="F29" s="203">
        <f t="shared" si="2"/>
        <v>2396.1980000000003</v>
      </c>
      <c r="G29" s="203">
        <f>1560.229+18+4.377+159.87+650+3.722</f>
        <v>2396.1980000000003</v>
      </c>
      <c r="H29" s="203">
        <f>1496.629+159.87+650</f>
        <v>2306.499</v>
      </c>
      <c r="I29" s="203">
        <v>4.377</v>
      </c>
      <c r="J29" s="64"/>
      <c r="K29" s="64">
        <f t="shared" si="5"/>
        <v>0</v>
      </c>
      <c r="L29" s="64"/>
      <c r="M29" s="64"/>
      <c r="N29" s="64"/>
      <c r="O29" s="64"/>
      <c r="P29" s="64"/>
      <c r="Q29" s="63">
        <f t="shared" si="6"/>
        <v>2396.1980000000003</v>
      </c>
      <c r="R29" s="26"/>
    </row>
    <row r="30" spans="1:18" s="13" customFormat="1" ht="48.75" customHeight="1">
      <c r="A30" s="62" t="s">
        <v>202</v>
      </c>
      <c r="B30" s="80">
        <v>1031</v>
      </c>
      <c r="C30" s="77"/>
      <c r="D30" s="77" t="s">
        <v>38</v>
      </c>
      <c r="E30" s="97" t="s">
        <v>277</v>
      </c>
      <c r="F30" s="203">
        <f t="shared" si="2"/>
        <v>24200.4</v>
      </c>
      <c r="G30" s="203">
        <v>24200.4</v>
      </c>
      <c r="H30" s="203">
        <v>24200.4</v>
      </c>
      <c r="I30" s="203"/>
      <c r="J30" s="64"/>
      <c r="K30" s="64">
        <f t="shared" si="5"/>
        <v>0</v>
      </c>
      <c r="L30" s="64"/>
      <c r="M30" s="64"/>
      <c r="N30" s="64"/>
      <c r="O30" s="64"/>
      <c r="P30" s="64"/>
      <c r="Q30" s="63">
        <f t="shared" si="6"/>
        <v>24200.4</v>
      </c>
      <c r="R30" s="26"/>
    </row>
    <row r="31" spans="1:18" s="13" customFormat="1" ht="39" customHeight="1" hidden="1">
      <c r="A31" s="62"/>
      <c r="B31" s="165"/>
      <c r="C31" s="163"/>
      <c r="D31" s="77"/>
      <c r="E31" s="97"/>
      <c r="F31" s="203">
        <f t="shared" si="2"/>
        <v>0</v>
      </c>
      <c r="G31" s="203"/>
      <c r="H31" s="203"/>
      <c r="I31" s="203"/>
      <c r="J31" s="64"/>
      <c r="K31" s="64">
        <f t="shared" si="5"/>
        <v>0</v>
      </c>
      <c r="L31" s="64"/>
      <c r="M31" s="64"/>
      <c r="N31" s="64"/>
      <c r="O31" s="64"/>
      <c r="P31" s="64"/>
      <c r="Q31" s="63">
        <f t="shared" si="6"/>
        <v>0</v>
      </c>
      <c r="R31" s="26"/>
    </row>
    <row r="32" spans="1:18" s="13" customFormat="1" ht="39" customHeight="1" hidden="1">
      <c r="A32" s="62" t="s">
        <v>236</v>
      </c>
      <c r="B32" s="165">
        <v>1041</v>
      </c>
      <c r="C32" s="163"/>
      <c r="D32" s="77" t="s">
        <v>38</v>
      </c>
      <c r="E32" s="97" t="s">
        <v>88</v>
      </c>
      <c r="F32" s="203">
        <f t="shared" si="2"/>
        <v>0</v>
      </c>
      <c r="G32" s="203"/>
      <c r="H32" s="203"/>
      <c r="I32" s="203"/>
      <c r="J32" s="64"/>
      <c r="K32" s="64">
        <f t="shared" si="5"/>
        <v>0</v>
      </c>
      <c r="L32" s="64"/>
      <c r="M32" s="64"/>
      <c r="N32" s="64"/>
      <c r="O32" s="64"/>
      <c r="P32" s="64"/>
      <c r="Q32" s="63">
        <f t="shared" si="6"/>
        <v>0</v>
      </c>
      <c r="R32" s="26"/>
    </row>
    <row r="33" spans="1:18" s="13" customFormat="1" ht="39" customHeight="1" hidden="1">
      <c r="A33" s="62" t="s">
        <v>203</v>
      </c>
      <c r="B33" s="80">
        <v>1061</v>
      </c>
      <c r="C33" s="77"/>
      <c r="D33" s="77" t="s">
        <v>38</v>
      </c>
      <c r="E33" s="97" t="s">
        <v>88</v>
      </c>
      <c r="F33" s="203">
        <f t="shared" si="2"/>
        <v>0</v>
      </c>
      <c r="G33" s="203"/>
      <c r="H33" s="203"/>
      <c r="I33" s="203"/>
      <c r="J33" s="64"/>
      <c r="K33" s="64">
        <f t="shared" si="5"/>
        <v>0</v>
      </c>
      <c r="L33" s="64"/>
      <c r="M33" s="64"/>
      <c r="N33" s="64"/>
      <c r="O33" s="64"/>
      <c r="P33" s="64"/>
      <c r="Q33" s="63">
        <f t="shared" si="6"/>
        <v>0</v>
      </c>
      <c r="R33" s="26"/>
    </row>
    <row r="34" spans="1:18" s="13" customFormat="1" ht="39" customHeight="1" hidden="1">
      <c r="A34" s="62" t="s">
        <v>204</v>
      </c>
      <c r="B34" s="80">
        <v>1070</v>
      </c>
      <c r="C34" s="77" t="s">
        <v>25</v>
      </c>
      <c r="D34" s="77" t="s">
        <v>39</v>
      </c>
      <c r="E34" s="97" t="s">
        <v>84</v>
      </c>
      <c r="F34" s="203">
        <f t="shared" si="2"/>
        <v>0</v>
      </c>
      <c r="G34" s="203"/>
      <c r="H34" s="203"/>
      <c r="I34" s="203"/>
      <c r="J34" s="64"/>
      <c r="K34" s="64">
        <f t="shared" si="5"/>
        <v>0</v>
      </c>
      <c r="L34" s="64"/>
      <c r="M34" s="64"/>
      <c r="N34" s="64"/>
      <c r="O34" s="64"/>
      <c r="P34" s="64"/>
      <c r="Q34" s="63">
        <f t="shared" si="6"/>
        <v>0</v>
      </c>
      <c r="R34" s="26"/>
    </row>
    <row r="35" spans="1:18" s="13" customFormat="1" ht="26.25" customHeight="1" hidden="1">
      <c r="A35" s="62" t="s">
        <v>205</v>
      </c>
      <c r="B35" s="110">
        <v>1080</v>
      </c>
      <c r="C35" s="111"/>
      <c r="D35" s="85" t="s">
        <v>39</v>
      </c>
      <c r="E35" s="112" t="s">
        <v>83</v>
      </c>
      <c r="F35" s="203">
        <f t="shared" si="2"/>
        <v>0</v>
      </c>
      <c r="G35" s="203"/>
      <c r="H35" s="203"/>
      <c r="I35" s="203"/>
      <c r="J35" s="64"/>
      <c r="K35" s="64">
        <f t="shared" si="5"/>
        <v>0</v>
      </c>
      <c r="L35" s="64"/>
      <c r="M35" s="64"/>
      <c r="N35" s="64"/>
      <c r="O35" s="64"/>
      <c r="P35" s="64"/>
      <c r="Q35" s="63">
        <f t="shared" si="6"/>
        <v>0</v>
      </c>
      <c r="R35" s="26"/>
    </row>
    <row r="36" spans="6:18" s="13" customFormat="1" ht="31.5" customHeight="1" hidden="1">
      <c r="F36" s="203">
        <f t="shared" si="2"/>
        <v>0</v>
      </c>
      <c r="G36" s="203"/>
      <c r="H36" s="203"/>
      <c r="I36" s="203"/>
      <c r="J36" s="64"/>
      <c r="K36" s="64">
        <f t="shared" si="5"/>
        <v>0</v>
      </c>
      <c r="L36" s="64"/>
      <c r="M36" s="64"/>
      <c r="N36" s="64"/>
      <c r="O36" s="64"/>
      <c r="P36" s="64"/>
      <c r="Q36" s="63">
        <f t="shared" si="6"/>
        <v>0</v>
      </c>
      <c r="R36" s="26"/>
    </row>
    <row r="37" spans="1:18" s="13" customFormat="1" ht="27" customHeight="1" hidden="1">
      <c r="A37" s="62" t="s">
        <v>207</v>
      </c>
      <c r="B37" s="80">
        <v>1142</v>
      </c>
      <c r="C37" s="77"/>
      <c r="D37" s="77" t="s">
        <v>40</v>
      </c>
      <c r="E37" s="97" t="s">
        <v>74</v>
      </c>
      <c r="F37" s="203">
        <f t="shared" si="2"/>
        <v>0</v>
      </c>
      <c r="G37" s="203"/>
      <c r="H37" s="203"/>
      <c r="I37" s="203"/>
      <c r="J37" s="64"/>
      <c r="K37" s="64">
        <f t="shared" si="5"/>
        <v>0</v>
      </c>
      <c r="L37" s="64"/>
      <c r="M37" s="64"/>
      <c r="N37" s="64"/>
      <c r="O37" s="64"/>
      <c r="P37" s="64"/>
      <c r="Q37" s="63">
        <f t="shared" si="6"/>
        <v>0</v>
      </c>
      <c r="R37" s="26"/>
    </row>
    <row r="38" spans="1:18" s="13" customFormat="1" ht="27" customHeight="1">
      <c r="A38" s="62" t="s">
        <v>205</v>
      </c>
      <c r="B38" s="80">
        <v>1080</v>
      </c>
      <c r="C38" s="77"/>
      <c r="D38" s="77" t="s">
        <v>39</v>
      </c>
      <c r="E38" s="97" t="s">
        <v>83</v>
      </c>
      <c r="F38" s="203">
        <f t="shared" si="2"/>
        <v>213.028</v>
      </c>
      <c r="G38" s="203">
        <f>207.06+5.968</f>
        <v>213.028</v>
      </c>
      <c r="H38" s="203">
        <v>207.06</v>
      </c>
      <c r="I38" s="203">
        <v>5.968</v>
      </c>
      <c r="J38" s="64"/>
      <c r="K38" s="64">
        <f t="shared" si="5"/>
        <v>0</v>
      </c>
      <c r="L38" s="64"/>
      <c r="M38" s="64"/>
      <c r="N38" s="64"/>
      <c r="O38" s="64"/>
      <c r="P38" s="64"/>
      <c r="Q38" s="63">
        <f t="shared" si="6"/>
        <v>213.028</v>
      </c>
      <c r="R38" s="26"/>
    </row>
    <row r="39" spans="1:18" s="13" customFormat="1" ht="36.75" customHeight="1">
      <c r="A39" s="62" t="s">
        <v>206</v>
      </c>
      <c r="B39" s="80">
        <v>1141</v>
      </c>
      <c r="C39" s="77" t="s">
        <v>27</v>
      </c>
      <c r="D39" s="77" t="s">
        <v>40</v>
      </c>
      <c r="E39" s="97" t="s">
        <v>60</v>
      </c>
      <c r="F39" s="203">
        <f t="shared" si="2"/>
        <v>55.769</v>
      </c>
      <c r="G39" s="203">
        <v>55.769</v>
      </c>
      <c r="H39" s="203">
        <v>55.769</v>
      </c>
      <c r="I39" s="203"/>
      <c r="J39" s="64"/>
      <c r="K39" s="64"/>
      <c r="L39" s="64"/>
      <c r="M39" s="64"/>
      <c r="N39" s="64"/>
      <c r="O39" s="64"/>
      <c r="P39" s="64"/>
      <c r="Q39" s="63">
        <f t="shared" si="6"/>
        <v>55.769</v>
      </c>
      <c r="R39" s="26"/>
    </row>
    <row r="40" spans="1:18" s="13" customFormat="1" ht="27" customHeight="1">
      <c r="A40" s="62" t="s">
        <v>207</v>
      </c>
      <c r="B40" s="80">
        <v>1142</v>
      </c>
      <c r="C40" s="77"/>
      <c r="D40" s="77" t="s">
        <v>40</v>
      </c>
      <c r="E40" s="97" t="s">
        <v>330</v>
      </c>
      <c r="F40" s="203">
        <f t="shared" si="2"/>
        <v>280.518</v>
      </c>
      <c r="G40" s="203">
        <v>280.518</v>
      </c>
      <c r="H40" s="203"/>
      <c r="I40" s="203"/>
      <c r="J40" s="64"/>
      <c r="K40" s="64"/>
      <c r="L40" s="64"/>
      <c r="M40" s="64"/>
      <c r="N40" s="64"/>
      <c r="O40" s="64"/>
      <c r="P40" s="64"/>
      <c r="Q40" s="63">
        <f t="shared" si="6"/>
        <v>280.518</v>
      </c>
      <c r="R40" s="26"/>
    </row>
    <row r="41" spans="1:18" s="13" customFormat="1" ht="39" customHeight="1">
      <c r="A41" s="62" t="s">
        <v>208</v>
      </c>
      <c r="B41" s="80">
        <v>1151</v>
      </c>
      <c r="C41" s="77"/>
      <c r="D41" s="77" t="s">
        <v>40</v>
      </c>
      <c r="E41" s="97" t="s">
        <v>86</v>
      </c>
      <c r="F41" s="203">
        <f t="shared" si="2"/>
        <v>158.048</v>
      </c>
      <c r="G41" s="203">
        <v>158.048</v>
      </c>
      <c r="H41" s="203">
        <v>150.948</v>
      </c>
      <c r="I41" s="203"/>
      <c r="J41" s="64"/>
      <c r="K41" s="64">
        <f t="shared" si="5"/>
        <v>0</v>
      </c>
      <c r="L41" s="64"/>
      <c r="M41" s="64"/>
      <c r="N41" s="64"/>
      <c r="O41" s="64"/>
      <c r="P41" s="64"/>
      <c r="Q41" s="63">
        <f t="shared" si="6"/>
        <v>158.048</v>
      </c>
      <c r="R41" s="26"/>
    </row>
    <row r="42" spans="1:18" s="13" customFormat="1" ht="39" customHeight="1" hidden="1">
      <c r="A42" s="62" t="s">
        <v>209</v>
      </c>
      <c r="B42" s="80">
        <v>1152</v>
      </c>
      <c r="C42" s="77"/>
      <c r="D42" s="77" t="s">
        <v>40</v>
      </c>
      <c r="E42" s="97" t="s">
        <v>87</v>
      </c>
      <c r="F42" s="203">
        <f t="shared" si="2"/>
        <v>0</v>
      </c>
      <c r="G42" s="203"/>
      <c r="H42" s="203"/>
      <c r="I42" s="203"/>
      <c r="J42" s="64"/>
      <c r="K42" s="64">
        <f t="shared" si="5"/>
        <v>0</v>
      </c>
      <c r="L42" s="64"/>
      <c r="M42" s="64"/>
      <c r="N42" s="64"/>
      <c r="O42" s="64"/>
      <c r="P42" s="64"/>
      <c r="Q42" s="63">
        <f t="shared" si="6"/>
        <v>0</v>
      </c>
      <c r="R42" s="26"/>
    </row>
    <row r="43" spans="1:18" s="13" customFormat="1" ht="39" customHeight="1">
      <c r="A43" s="62" t="s">
        <v>209</v>
      </c>
      <c r="B43" s="80">
        <v>1152</v>
      </c>
      <c r="C43" s="77"/>
      <c r="D43" s="77" t="s">
        <v>40</v>
      </c>
      <c r="E43" s="97" t="s">
        <v>87</v>
      </c>
      <c r="F43" s="203">
        <f t="shared" si="2"/>
        <v>1468.265</v>
      </c>
      <c r="G43" s="203">
        <v>1468.265</v>
      </c>
      <c r="H43" s="203">
        <v>1468.265</v>
      </c>
      <c r="I43" s="203"/>
      <c r="J43" s="64"/>
      <c r="K43" s="64">
        <f t="shared" si="5"/>
        <v>0</v>
      </c>
      <c r="L43" s="64"/>
      <c r="M43" s="64"/>
      <c r="N43" s="64"/>
      <c r="O43" s="64"/>
      <c r="P43" s="64"/>
      <c r="Q43" s="63">
        <f t="shared" si="6"/>
        <v>1468.265</v>
      </c>
      <c r="R43" s="26"/>
    </row>
    <row r="44" spans="1:18" s="13" customFormat="1" ht="36.75" customHeight="1" hidden="1">
      <c r="A44" s="62" t="s">
        <v>210</v>
      </c>
      <c r="B44" s="80">
        <v>1160</v>
      </c>
      <c r="C44" s="77" t="s">
        <v>26</v>
      </c>
      <c r="D44" s="77" t="s">
        <v>40</v>
      </c>
      <c r="E44" s="97" t="s">
        <v>140</v>
      </c>
      <c r="F44" s="203">
        <f t="shared" si="2"/>
        <v>0</v>
      </c>
      <c r="G44" s="203"/>
      <c r="H44" s="203"/>
      <c r="I44" s="203"/>
      <c r="J44" s="64"/>
      <c r="K44" s="64">
        <f t="shared" si="5"/>
        <v>0</v>
      </c>
      <c r="L44" s="64"/>
      <c r="M44" s="64"/>
      <c r="N44" s="64"/>
      <c r="O44" s="64"/>
      <c r="P44" s="64"/>
      <c r="Q44" s="63">
        <f t="shared" si="6"/>
        <v>0</v>
      </c>
      <c r="R44" s="26"/>
    </row>
    <row r="45" spans="1:18" s="13" customFormat="1" ht="50.25" customHeight="1" hidden="1">
      <c r="A45" s="62"/>
      <c r="B45" s="80"/>
      <c r="C45" s="77"/>
      <c r="D45" s="77"/>
      <c r="E45" s="113"/>
      <c r="F45" s="203">
        <f t="shared" si="2"/>
        <v>0</v>
      </c>
      <c r="G45" s="203"/>
      <c r="H45" s="203"/>
      <c r="I45" s="203"/>
      <c r="J45" s="64"/>
      <c r="K45" s="64">
        <f t="shared" si="5"/>
        <v>0</v>
      </c>
      <c r="L45" s="64"/>
      <c r="M45" s="64"/>
      <c r="N45" s="64"/>
      <c r="O45" s="64"/>
      <c r="P45" s="64"/>
      <c r="Q45" s="63">
        <f t="shared" si="6"/>
        <v>0</v>
      </c>
      <c r="R45" s="26"/>
    </row>
    <row r="46" spans="1:18" s="13" customFormat="1" ht="39" customHeight="1" hidden="1">
      <c r="A46" s="62"/>
      <c r="B46" s="80"/>
      <c r="C46" s="77"/>
      <c r="D46" s="157"/>
      <c r="E46" s="158"/>
      <c r="F46" s="203">
        <f t="shared" si="2"/>
        <v>0</v>
      </c>
      <c r="G46" s="203"/>
      <c r="H46" s="203"/>
      <c r="I46" s="203"/>
      <c r="J46" s="64"/>
      <c r="K46" s="64">
        <f t="shared" si="5"/>
        <v>0</v>
      </c>
      <c r="L46" s="64"/>
      <c r="M46" s="64"/>
      <c r="N46" s="64"/>
      <c r="O46" s="64"/>
      <c r="P46" s="64"/>
      <c r="Q46" s="63">
        <f t="shared" si="6"/>
        <v>0</v>
      </c>
      <c r="R46" s="26"/>
    </row>
    <row r="47" spans="1:18" s="13" customFormat="1" ht="39" customHeight="1" hidden="1">
      <c r="A47" s="62"/>
      <c r="B47" s="33"/>
      <c r="C47" s="52"/>
      <c r="D47" s="55"/>
      <c r="E47" s="41"/>
      <c r="F47" s="203">
        <f t="shared" si="2"/>
        <v>0</v>
      </c>
      <c r="G47" s="203"/>
      <c r="H47" s="203"/>
      <c r="I47" s="203"/>
      <c r="J47" s="64"/>
      <c r="K47" s="64">
        <f t="shared" si="5"/>
        <v>0</v>
      </c>
      <c r="L47" s="64"/>
      <c r="M47" s="64"/>
      <c r="N47" s="64"/>
      <c r="O47" s="64"/>
      <c r="P47" s="64"/>
      <c r="Q47" s="63">
        <f t="shared" si="6"/>
        <v>0</v>
      </c>
      <c r="R47" s="26"/>
    </row>
    <row r="48" spans="1:18" s="13" customFormat="1" ht="39" customHeight="1" hidden="1">
      <c r="A48" s="202"/>
      <c r="B48" s="80"/>
      <c r="C48" s="77"/>
      <c r="D48" s="77"/>
      <c r="E48" s="97"/>
      <c r="F48" s="203">
        <f t="shared" si="2"/>
        <v>0</v>
      </c>
      <c r="G48" s="203"/>
      <c r="H48" s="203"/>
      <c r="I48" s="203"/>
      <c r="J48" s="64"/>
      <c r="K48" s="64">
        <f t="shared" si="5"/>
        <v>0</v>
      </c>
      <c r="L48" s="64"/>
      <c r="M48" s="64"/>
      <c r="N48" s="64"/>
      <c r="O48" s="64"/>
      <c r="P48" s="64"/>
      <c r="Q48" s="63">
        <f t="shared" si="6"/>
        <v>0</v>
      </c>
      <c r="R48" s="26"/>
    </row>
    <row r="49" spans="1:18" s="13" customFormat="1" ht="68.25" customHeight="1" hidden="1">
      <c r="A49" s="202" t="s">
        <v>212</v>
      </c>
      <c r="B49" s="80">
        <v>1181</v>
      </c>
      <c r="C49" s="77"/>
      <c r="D49" s="77" t="s">
        <v>40</v>
      </c>
      <c r="E49" s="97" t="s">
        <v>191</v>
      </c>
      <c r="F49" s="203">
        <f t="shared" si="2"/>
        <v>0</v>
      </c>
      <c r="G49" s="203"/>
      <c r="H49" s="203"/>
      <c r="I49" s="203"/>
      <c r="J49" s="64"/>
      <c r="K49" s="64">
        <f t="shared" si="5"/>
        <v>0</v>
      </c>
      <c r="L49" s="64"/>
      <c r="M49" s="64"/>
      <c r="N49" s="64"/>
      <c r="O49" s="64"/>
      <c r="P49" s="64"/>
      <c r="Q49" s="63">
        <f t="shared" si="6"/>
        <v>0</v>
      </c>
      <c r="R49" s="26"/>
    </row>
    <row r="50" spans="1:18" s="13" customFormat="1" ht="65.25" customHeight="1" hidden="1">
      <c r="A50" s="202" t="s">
        <v>213</v>
      </c>
      <c r="B50" s="80">
        <v>1182</v>
      </c>
      <c r="C50" s="77"/>
      <c r="D50" s="77" t="s">
        <v>40</v>
      </c>
      <c r="E50" s="97" t="s">
        <v>192</v>
      </c>
      <c r="F50" s="203">
        <f t="shared" si="2"/>
        <v>0</v>
      </c>
      <c r="G50" s="203"/>
      <c r="H50" s="203"/>
      <c r="I50" s="203"/>
      <c r="J50" s="64"/>
      <c r="K50" s="64">
        <f t="shared" si="5"/>
        <v>0</v>
      </c>
      <c r="L50" s="64"/>
      <c r="M50" s="64"/>
      <c r="N50" s="64"/>
      <c r="O50" s="64"/>
      <c r="P50" s="64"/>
      <c r="Q50" s="63">
        <f t="shared" si="6"/>
        <v>0</v>
      </c>
      <c r="R50" s="26"/>
    </row>
    <row r="51" spans="1:18" s="13" customFormat="1" ht="48.75" customHeight="1" hidden="1">
      <c r="A51" s="62" t="s">
        <v>211</v>
      </c>
      <c r="B51" s="33">
        <v>1200</v>
      </c>
      <c r="C51" s="52"/>
      <c r="D51" s="166" t="s">
        <v>40</v>
      </c>
      <c r="E51" s="167" t="s">
        <v>89</v>
      </c>
      <c r="F51" s="203">
        <f t="shared" si="2"/>
        <v>0</v>
      </c>
      <c r="G51" s="203"/>
      <c r="H51" s="203"/>
      <c r="I51" s="203"/>
      <c r="J51" s="64"/>
      <c r="K51" s="64">
        <f t="shared" si="5"/>
        <v>0</v>
      </c>
      <c r="L51" s="64"/>
      <c r="M51" s="64"/>
      <c r="N51" s="64"/>
      <c r="O51" s="64"/>
      <c r="P51" s="64"/>
      <c r="Q51" s="63">
        <f t="shared" si="6"/>
        <v>0</v>
      </c>
      <c r="R51" s="26"/>
    </row>
    <row r="52" spans="1:18" s="13" customFormat="1" ht="67.5" customHeight="1" hidden="1">
      <c r="A52" s="62" t="s">
        <v>214</v>
      </c>
      <c r="B52" s="33">
        <v>1210</v>
      </c>
      <c r="C52" s="52"/>
      <c r="D52" s="166" t="s">
        <v>40</v>
      </c>
      <c r="E52" s="206" t="s">
        <v>183</v>
      </c>
      <c r="F52" s="203">
        <f t="shared" si="2"/>
        <v>0</v>
      </c>
      <c r="G52" s="203"/>
      <c r="H52" s="203"/>
      <c r="I52" s="203"/>
      <c r="J52" s="64"/>
      <c r="K52" s="64">
        <f t="shared" si="5"/>
        <v>0</v>
      </c>
      <c r="L52" s="64"/>
      <c r="M52" s="64"/>
      <c r="N52" s="64"/>
      <c r="O52" s="64"/>
      <c r="P52" s="64"/>
      <c r="Q52" s="63">
        <f t="shared" si="6"/>
        <v>0</v>
      </c>
      <c r="R52" s="26"/>
    </row>
    <row r="53" spans="1:18" s="13" customFormat="1" ht="30" customHeight="1" hidden="1">
      <c r="A53" s="202" t="s">
        <v>215</v>
      </c>
      <c r="B53" s="33">
        <v>3133</v>
      </c>
      <c r="C53" s="52"/>
      <c r="D53" s="43" t="s">
        <v>33</v>
      </c>
      <c r="E53" s="39" t="s">
        <v>190</v>
      </c>
      <c r="F53" s="203">
        <f t="shared" si="2"/>
        <v>0</v>
      </c>
      <c r="G53" s="203"/>
      <c r="H53" s="203"/>
      <c r="I53" s="203"/>
      <c r="J53" s="64"/>
      <c r="K53" s="64">
        <f t="shared" si="5"/>
        <v>0</v>
      </c>
      <c r="L53" s="64"/>
      <c r="M53" s="64"/>
      <c r="N53" s="64"/>
      <c r="O53" s="64"/>
      <c r="P53" s="64"/>
      <c r="Q53" s="63">
        <f t="shared" si="6"/>
        <v>0</v>
      </c>
      <c r="R53" s="26"/>
    </row>
    <row r="54" spans="1:18" s="13" customFormat="1" ht="27" customHeight="1">
      <c r="A54" s="202" t="s">
        <v>216</v>
      </c>
      <c r="B54" s="33">
        <v>4030</v>
      </c>
      <c r="C54" s="57">
        <v>110201</v>
      </c>
      <c r="D54" s="53" t="s">
        <v>45</v>
      </c>
      <c r="E54" s="39" t="s">
        <v>48</v>
      </c>
      <c r="F54" s="203">
        <f t="shared" si="2"/>
        <v>1.043</v>
      </c>
      <c r="G54" s="203">
        <v>1.043</v>
      </c>
      <c r="H54" s="203"/>
      <c r="I54" s="203">
        <v>1.043</v>
      </c>
      <c r="J54" s="64"/>
      <c r="K54" s="64">
        <f t="shared" si="5"/>
        <v>0</v>
      </c>
      <c r="L54" s="64"/>
      <c r="M54" s="64"/>
      <c r="N54" s="64"/>
      <c r="O54" s="64"/>
      <c r="P54" s="64"/>
      <c r="Q54" s="63">
        <f t="shared" si="6"/>
        <v>1.043</v>
      </c>
      <c r="R54" s="26"/>
    </row>
    <row r="55" spans="1:18" s="13" customFormat="1" ht="27" customHeight="1" hidden="1">
      <c r="A55" s="202" t="s">
        <v>217</v>
      </c>
      <c r="B55" s="33">
        <v>4040</v>
      </c>
      <c r="C55" s="54">
        <v>110202</v>
      </c>
      <c r="D55" s="56" t="s">
        <v>45</v>
      </c>
      <c r="E55" s="39" t="s">
        <v>49</v>
      </c>
      <c r="F55" s="203">
        <f t="shared" si="2"/>
        <v>0</v>
      </c>
      <c r="G55" s="203"/>
      <c r="H55" s="203"/>
      <c r="I55" s="203"/>
      <c r="J55" s="64"/>
      <c r="K55" s="64">
        <f t="shared" si="5"/>
        <v>0</v>
      </c>
      <c r="L55" s="64"/>
      <c r="M55" s="64"/>
      <c r="N55" s="64"/>
      <c r="O55" s="64"/>
      <c r="P55" s="64"/>
      <c r="Q55" s="63">
        <f t="shared" si="6"/>
        <v>0</v>
      </c>
      <c r="R55" s="26"/>
    </row>
    <row r="56" spans="1:18" s="13" customFormat="1" ht="48.75" customHeight="1">
      <c r="A56" s="202" t="s">
        <v>218</v>
      </c>
      <c r="B56" s="33">
        <v>4060</v>
      </c>
      <c r="C56" s="58">
        <v>110204</v>
      </c>
      <c r="D56" s="59" t="s">
        <v>44</v>
      </c>
      <c r="E56" s="39" t="s">
        <v>50</v>
      </c>
      <c r="F56" s="203">
        <f t="shared" si="2"/>
        <v>14.748</v>
      </c>
      <c r="G56" s="203">
        <v>14.748</v>
      </c>
      <c r="H56" s="203"/>
      <c r="I56" s="203">
        <v>14.748</v>
      </c>
      <c r="J56" s="64"/>
      <c r="K56" s="64">
        <f t="shared" si="5"/>
        <v>0</v>
      </c>
      <c r="L56" s="64"/>
      <c r="M56" s="64"/>
      <c r="N56" s="64"/>
      <c r="O56" s="64"/>
      <c r="P56" s="64"/>
      <c r="Q56" s="63">
        <f t="shared" si="6"/>
        <v>14.748</v>
      </c>
      <c r="R56" s="26"/>
    </row>
    <row r="57" spans="1:18" s="13" customFormat="1" ht="44.25" customHeight="1" hidden="1">
      <c r="A57" s="202"/>
      <c r="B57" s="60"/>
      <c r="C57" s="57"/>
      <c r="D57" s="61"/>
      <c r="E57" s="51"/>
      <c r="F57" s="203">
        <f t="shared" si="2"/>
        <v>0</v>
      </c>
      <c r="G57" s="203"/>
      <c r="H57" s="203"/>
      <c r="I57" s="203"/>
      <c r="J57" s="64"/>
      <c r="K57" s="64">
        <f t="shared" si="5"/>
        <v>0</v>
      </c>
      <c r="L57" s="64"/>
      <c r="M57" s="64"/>
      <c r="N57" s="64"/>
      <c r="O57" s="64"/>
      <c r="P57" s="64"/>
      <c r="Q57" s="63">
        <f t="shared" si="6"/>
        <v>0</v>
      </c>
      <c r="R57" s="26"/>
    </row>
    <row r="58" spans="1:18" s="13" customFormat="1" ht="41.25" customHeight="1" hidden="1">
      <c r="A58" s="202" t="s">
        <v>219</v>
      </c>
      <c r="B58" s="60">
        <v>5011</v>
      </c>
      <c r="C58" s="57"/>
      <c r="D58" s="61" t="s">
        <v>34</v>
      </c>
      <c r="E58" s="51" t="s">
        <v>188</v>
      </c>
      <c r="F58" s="203">
        <f t="shared" si="2"/>
        <v>0</v>
      </c>
      <c r="G58" s="203"/>
      <c r="H58" s="203"/>
      <c r="I58" s="203"/>
      <c r="J58" s="64"/>
      <c r="K58" s="64">
        <f t="shared" si="5"/>
        <v>0</v>
      </c>
      <c r="L58" s="64"/>
      <c r="M58" s="64"/>
      <c r="N58" s="64"/>
      <c r="O58" s="64"/>
      <c r="P58" s="64"/>
      <c r="Q58" s="63">
        <f t="shared" si="6"/>
        <v>0</v>
      </c>
      <c r="R58" s="26"/>
    </row>
    <row r="59" spans="1:18" s="13" customFormat="1" ht="41.25" customHeight="1">
      <c r="A59" s="159" t="s">
        <v>308</v>
      </c>
      <c r="B59" s="80">
        <v>4082</v>
      </c>
      <c r="C59" s="272"/>
      <c r="D59" s="161" t="s">
        <v>51</v>
      </c>
      <c r="E59" s="51" t="s">
        <v>62</v>
      </c>
      <c r="F59" s="203">
        <f t="shared" si="2"/>
        <v>49.5</v>
      </c>
      <c r="G59" s="203">
        <v>49.5</v>
      </c>
      <c r="H59" s="203"/>
      <c r="I59" s="203"/>
      <c r="J59" s="64"/>
      <c r="K59" s="64">
        <f t="shared" si="5"/>
        <v>0</v>
      </c>
      <c r="L59" s="64"/>
      <c r="M59" s="64"/>
      <c r="N59" s="64"/>
      <c r="O59" s="64"/>
      <c r="P59" s="64"/>
      <c r="Q59" s="63">
        <f t="shared" si="6"/>
        <v>49.5</v>
      </c>
      <c r="R59" s="26"/>
    </row>
    <row r="60" spans="1:18" s="13" customFormat="1" ht="36" customHeight="1">
      <c r="A60" s="202" t="s">
        <v>220</v>
      </c>
      <c r="B60" s="60">
        <v>5012</v>
      </c>
      <c r="C60" s="57"/>
      <c r="D60" s="43" t="s">
        <v>34</v>
      </c>
      <c r="E60" s="51" t="s">
        <v>184</v>
      </c>
      <c r="F60" s="203">
        <f t="shared" si="2"/>
        <v>18.6</v>
      </c>
      <c r="G60" s="203">
        <v>18.6</v>
      </c>
      <c r="H60" s="203"/>
      <c r="I60" s="203"/>
      <c r="J60" s="64"/>
      <c r="K60" s="64">
        <f t="shared" si="5"/>
        <v>70</v>
      </c>
      <c r="L60" s="64">
        <f>35+35</f>
        <v>70</v>
      </c>
      <c r="M60" s="64"/>
      <c r="N60" s="64"/>
      <c r="O60" s="64"/>
      <c r="P60" s="64">
        <f>35+35</f>
        <v>70</v>
      </c>
      <c r="Q60" s="63">
        <f t="shared" si="6"/>
        <v>88.6</v>
      </c>
      <c r="R60" s="26"/>
    </row>
    <row r="61" spans="1:18" s="13" customFormat="1" ht="42.75" customHeight="1" hidden="1">
      <c r="A61" s="202" t="s">
        <v>221</v>
      </c>
      <c r="B61" s="33">
        <v>5031</v>
      </c>
      <c r="C61" s="34">
        <v>130107</v>
      </c>
      <c r="D61" s="43" t="s">
        <v>34</v>
      </c>
      <c r="E61" s="39" t="s">
        <v>21</v>
      </c>
      <c r="F61" s="203">
        <f t="shared" si="2"/>
        <v>0</v>
      </c>
      <c r="G61" s="203"/>
      <c r="H61" s="203"/>
      <c r="I61" s="203"/>
      <c r="J61" s="64"/>
      <c r="K61" s="64"/>
      <c r="L61" s="64"/>
      <c r="M61" s="64"/>
      <c r="N61" s="64"/>
      <c r="O61" s="64"/>
      <c r="P61" s="64"/>
      <c r="Q61" s="63">
        <f t="shared" si="6"/>
        <v>0</v>
      </c>
      <c r="R61" s="26"/>
    </row>
    <row r="62" spans="1:18" s="13" customFormat="1" ht="70.5" customHeight="1" hidden="1">
      <c r="A62" s="202" t="s">
        <v>222</v>
      </c>
      <c r="B62" s="33">
        <v>5061</v>
      </c>
      <c r="C62" s="34"/>
      <c r="D62" s="43" t="s">
        <v>34</v>
      </c>
      <c r="E62" s="39" t="s">
        <v>185</v>
      </c>
      <c r="F62" s="203">
        <f t="shared" si="2"/>
        <v>0</v>
      </c>
      <c r="G62" s="203"/>
      <c r="H62" s="203"/>
      <c r="I62" s="203"/>
      <c r="J62" s="64"/>
      <c r="K62" s="64"/>
      <c r="L62" s="64"/>
      <c r="M62" s="64"/>
      <c r="N62" s="64"/>
      <c r="O62" s="64"/>
      <c r="P62" s="64"/>
      <c r="Q62" s="63">
        <f t="shared" si="6"/>
        <v>0</v>
      </c>
      <c r="R62" s="26"/>
    </row>
    <row r="63" spans="1:18" s="13" customFormat="1" ht="48.75" customHeight="1" hidden="1">
      <c r="A63" s="202" t="s">
        <v>223</v>
      </c>
      <c r="B63" s="33">
        <v>5062</v>
      </c>
      <c r="C63" s="34"/>
      <c r="D63" s="43" t="s">
        <v>34</v>
      </c>
      <c r="E63" s="39" t="s">
        <v>127</v>
      </c>
      <c r="F63" s="203">
        <f t="shared" si="2"/>
        <v>0</v>
      </c>
      <c r="G63" s="203"/>
      <c r="H63" s="203"/>
      <c r="I63" s="203"/>
      <c r="J63" s="64"/>
      <c r="K63" s="64"/>
      <c r="L63" s="64"/>
      <c r="M63" s="64"/>
      <c r="N63" s="64"/>
      <c r="O63" s="64"/>
      <c r="P63" s="64"/>
      <c r="Q63" s="63">
        <f t="shared" si="6"/>
        <v>0</v>
      </c>
      <c r="R63" s="26"/>
    </row>
    <row r="64" spans="1:18" s="13" customFormat="1" ht="36" customHeight="1" hidden="1">
      <c r="A64" s="159" t="s">
        <v>227</v>
      </c>
      <c r="B64" s="80">
        <v>7321</v>
      </c>
      <c r="C64" s="210"/>
      <c r="D64" s="77" t="s">
        <v>166</v>
      </c>
      <c r="E64" s="97" t="s">
        <v>167</v>
      </c>
      <c r="F64" s="203">
        <f t="shared" si="2"/>
        <v>0</v>
      </c>
      <c r="G64" s="203"/>
      <c r="H64" s="203"/>
      <c r="I64" s="203"/>
      <c r="J64" s="64"/>
      <c r="K64" s="64"/>
      <c r="L64" s="64"/>
      <c r="M64" s="64"/>
      <c r="N64" s="64"/>
      <c r="O64" s="64"/>
      <c r="P64" s="64"/>
      <c r="Q64" s="63">
        <f t="shared" si="6"/>
        <v>0</v>
      </c>
      <c r="R64" s="26"/>
    </row>
    <row r="65" spans="1:18" s="13" customFormat="1" ht="54" customHeight="1" hidden="1">
      <c r="A65" s="159" t="s">
        <v>228</v>
      </c>
      <c r="B65" s="80">
        <v>7361</v>
      </c>
      <c r="C65" s="210"/>
      <c r="D65" s="161" t="s">
        <v>156</v>
      </c>
      <c r="E65" s="97" t="s">
        <v>196</v>
      </c>
      <c r="F65" s="203">
        <f t="shared" si="2"/>
        <v>0</v>
      </c>
      <c r="G65" s="203"/>
      <c r="H65" s="203"/>
      <c r="I65" s="203"/>
      <c r="J65" s="64"/>
      <c r="K65" s="64"/>
      <c r="L65" s="64"/>
      <c r="M65" s="64"/>
      <c r="N65" s="64"/>
      <c r="O65" s="64"/>
      <c r="P65" s="64"/>
      <c r="Q65" s="63">
        <f t="shared" si="6"/>
        <v>0</v>
      </c>
      <c r="R65" s="26"/>
    </row>
    <row r="66" spans="1:18" s="13" customFormat="1" ht="54" customHeight="1" hidden="1">
      <c r="A66" s="159" t="s">
        <v>233</v>
      </c>
      <c r="B66" s="80">
        <v>7366</v>
      </c>
      <c r="C66" s="212"/>
      <c r="D66" s="161" t="s">
        <v>156</v>
      </c>
      <c r="E66" s="97" t="s">
        <v>234</v>
      </c>
      <c r="F66" s="203">
        <f t="shared" si="2"/>
        <v>0</v>
      </c>
      <c r="G66" s="203"/>
      <c r="H66" s="203"/>
      <c r="I66" s="203"/>
      <c r="J66" s="64"/>
      <c r="K66" s="64"/>
      <c r="L66" s="64"/>
      <c r="M66" s="64"/>
      <c r="N66" s="64"/>
      <c r="O66" s="64"/>
      <c r="P66" s="64"/>
      <c r="Q66" s="63">
        <f t="shared" si="6"/>
        <v>0</v>
      </c>
      <c r="R66" s="26"/>
    </row>
    <row r="67" spans="1:18" s="13" customFormat="1" ht="24.75" customHeight="1" hidden="1">
      <c r="A67" s="159"/>
      <c r="B67" s="80"/>
      <c r="C67" s="271"/>
      <c r="D67" s="161"/>
      <c r="E67" s="51"/>
      <c r="F67" s="203">
        <f t="shared" si="2"/>
        <v>0</v>
      </c>
      <c r="G67" s="203"/>
      <c r="H67" s="203"/>
      <c r="I67" s="203"/>
      <c r="J67" s="64"/>
      <c r="K67" s="64"/>
      <c r="L67" s="64"/>
      <c r="M67" s="64"/>
      <c r="N67" s="64"/>
      <c r="O67" s="64"/>
      <c r="P67" s="64"/>
      <c r="Q67" s="63">
        <f t="shared" si="6"/>
        <v>0</v>
      </c>
      <c r="R67" s="26"/>
    </row>
    <row r="68" spans="1:18" s="13" customFormat="1" ht="38.25" customHeight="1">
      <c r="A68" s="159" t="s">
        <v>221</v>
      </c>
      <c r="B68" s="80">
        <v>5031</v>
      </c>
      <c r="C68" s="273"/>
      <c r="D68" s="161" t="s">
        <v>34</v>
      </c>
      <c r="E68" s="274" t="s">
        <v>21</v>
      </c>
      <c r="F68" s="203">
        <f t="shared" si="2"/>
        <v>2.636</v>
      </c>
      <c r="G68" s="203">
        <v>2.636</v>
      </c>
      <c r="H68" s="203"/>
      <c r="I68" s="203">
        <v>2.636</v>
      </c>
      <c r="J68" s="64"/>
      <c r="K68" s="64"/>
      <c r="L68" s="64"/>
      <c r="M68" s="64"/>
      <c r="N68" s="64"/>
      <c r="O68" s="64"/>
      <c r="P68" s="64"/>
      <c r="Q68" s="63">
        <f t="shared" si="6"/>
        <v>2.636</v>
      </c>
      <c r="R68" s="26"/>
    </row>
    <row r="69" spans="1:18" s="13" customFormat="1" ht="72" customHeight="1">
      <c r="A69" s="202" t="s">
        <v>222</v>
      </c>
      <c r="B69" s="33">
        <v>5061</v>
      </c>
      <c r="C69" s="34"/>
      <c r="D69" s="43" t="s">
        <v>34</v>
      </c>
      <c r="E69" s="39" t="s">
        <v>185</v>
      </c>
      <c r="F69" s="203">
        <f t="shared" si="2"/>
        <v>20</v>
      </c>
      <c r="G69" s="203">
        <v>20</v>
      </c>
      <c r="H69" s="203"/>
      <c r="I69" s="203"/>
      <c r="J69" s="64"/>
      <c r="K69" s="64"/>
      <c r="L69" s="64"/>
      <c r="M69" s="64"/>
      <c r="N69" s="64"/>
      <c r="O69" s="64"/>
      <c r="P69" s="64"/>
      <c r="Q69" s="63">
        <f t="shared" si="6"/>
        <v>20</v>
      </c>
      <c r="R69" s="26"/>
    </row>
    <row r="70" spans="1:18" s="13" customFormat="1" ht="49.5" customHeight="1">
      <c r="A70" s="159" t="s">
        <v>223</v>
      </c>
      <c r="B70" s="80">
        <v>5062</v>
      </c>
      <c r="C70" s="273"/>
      <c r="D70" s="161" t="s">
        <v>34</v>
      </c>
      <c r="E70" s="274" t="s">
        <v>127</v>
      </c>
      <c r="F70" s="203">
        <f t="shared" si="2"/>
        <v>2.027</v>
      </c>
      <c r="G70" s="203">
        <v>2.027</v>
      </c>
      <c r="H70" s="203"/>
      <c r="I70" s="203">
        <v>2.027</v>
      </c>
      <c r="J70" s="64"/>
      <c r="K70" s="64"/>
      <c r="L70" s="64"/>
      <c r="M70" s="64"/>
      <c r="N70" s="64"/>
      <c r="O70" s="64"/>
      <c r="P70" s="64"/>
      <c r="Q70" s="63">
        <f t="shared" si="6"/>
        <v>2.027</v>
      </c>
      <c r="R70" s="26"/>
    </row>
    <row r="71" spans="1:18" s="13" customFormat="1" ht="54" customHeight="1">
      <c r="A71" s="219"/>
      <c r="B71" s="173" t="s">
        <v>242</v>
      </c>
      <c r="C71" s="111"/>
      <c r="D71" s="220"/>
      <c r="E71" s="217" t="s">
        <v>331</v>
      </c>
      <c r="F71" s="95">
        <f aca="true" t="shared" si="7" ref="F71:F84">G71</f>
        <v>10750.355</v>
      </c>
      <c r="G71" s="95">
        <f>SUM(G72:G84)</f>
        <v>10750.355</v>
      </c>
      <c r="H71" s="95">
        <f aca="true" t="shared" si="8" ref="H71:P71">SUM(H72:H84)</f>
        <v>8133.755</v>
      </c>
      <c r="I71" s="95">
        <f t="shared" si="8"/>
        <v>367.76</v>
      </c>
      <c r="J71" s="95">
        <f t="shared" si="8"/>
        <v>0</v>
      </c>
      <c r="K71" s="95">
        <f t="shared" si="8"/>
        <v>0</v>
      </c>
      <c r="L71" s="95">
        <f t="shared" si="8"/>
        <v>0</v>
      </c>
      <c r="M71" s="95">
        <f t="shared" si="8"/>
        <v>0</v>
      </c>
      <c r="N71" s="95">
        <f t="shared" si="8"/>
        <v>0</v>
      </c>
      <c r="O71" s="95">
        <f t="shared" si="8"/>
        <v>0</v>
      </c>
      <c r="P71" s="95">
        <f t="shared" si="8"/>
        <v>0</v>
      </c>
      <c r="Q71" s="63">
        <f t="shared" si="6"/>
        <v>10750.355</v>
      </c>
      <c r="R71" s="26"/>
    </row>
    <row r="72" spans="1:18" s="13" customFormat="1" ht="45.75" customHeight="1">
      <c r="A72" s="159" t="s">
        <v>252</v>
      </c>
      <c r="B72" s="77" t="s">
        <v>126</v>
      </c>
      <c r="C72" s="216"/>
      <c r="D72" s="161" t="s">
        <v>31</v>
      </c>
      <c r="E72" s="223" t="s">
        <v>163</v>
      </c>
      <c r="F72" s="203">
        <f t="shared" si="7"/>
        <v>4400.658</v>
      </c>
      <c r="G72" s="203">
        <f>3853.458+512+22+13.2</f>
        <v>4400.658</v>
      </c>
      <c r="H72" s="203">
        <v>3571.828</v>
      </c>
      <c r="I72" s="203"/>
      <c r="J72" s="64"/>
      <c r="K72" s="64">
        <f aca="true" t="shared" si="9" ref="K72:K79">M72+P72</f>
        <v>0</v>
      </c>
      <c r="L72" s="64"/>
      <c r="M72" s="64"/>
      <c r="N72" s="64"/>
      <c r="O72" s="64"/>
      <c r="P72" s="64"/>
      <c r="Q72" s="63">
        <f t="shared" si="6"/>
        <v>4400.658</v>
      </c>
      <c r="R72" s="26"/>
    </row>
    <row r="73" spans="1:18" s="13" customFormat="1" ht="33.75" customHeight="1">
      <c r="A73" s="159" t="s">
        <v>253</v>
      </c>
      <c r="B73" s="80">
        <v>2010</v>
      </c>
      <c r="C73" s="216"/>
      <c r="D73" s="161" t="s">
        <v>41</v>
      </c>
      <c r="E73" s="218" t="s">
        <v>22</v>
      </c>
      <c r="F73" s="203">
        <f t="shared" si="7"/>
        <v>717.94</v>
      </c>
      <c r="G73" s="203">
        <v>717.94</v>
      </c>
      <c r="H73" s="203"/>
      <c r="I73" s="203">
        <v>349.9</v>
      </c>
      <c r="J73" s="64"/>
      <c r="K73" s="64">
        <f t="shared" si="9"/>
        <v>0</v>
      </c>
      <c r="L73" s="64"/>
      <c r="M73" s="64"/>
      <c r="N73" s="64"/>
      <c r="O73" s="64"/>
      <c r="P73" s="64"/>
      <c r="Q73" s="63">
        <f t="shared" si="6"/>
        <v>717.94</v>
      </c>
      <c r="R73" s="26"/>
    </row>
    <row r="74" spans="1:18" s="13" customFormat="1" ht="51" customHeight="1" hidden="1">
      <c r="A74" s="159" t="s">
        <v>254</v>
      </c>
      <c r="B74" s="80">
        <v>2111</v>
      </c>
      <c r="C74" s="216"/>
      <c r="D74" s="161" t="s">
        <v>76</v>
      </c>
      <c r="E74" s="218" t="s">
        <v>243</v>
      </c>
      <c r="F74" s="203">
        <f t="shared" si="7"/>
        <v>0</v>
      </c>
      <c r="G74" s="203"/>
      <c r="H74" s="203"/>
      <c r="I74" s="203"/>
      <c r="J74" s="64"/>
      <c r="K74" s="64">
        <f t="shared" si="9"/>
        <v>0</v>
      </c>
      <c r="L74" s="64"/>
      <c r="M74" s="64"/>
      <c r="N74" s="64"/>
      <c r="O74" s="64"/>
      <c r="P74" s="64"/>
      <c r="Q74" s="63">
        <f t="shared" si="6"/>
        <v>0</v>
      </c>
      <c r="R74" s="26"/>
    </row>
    <row r="75" spans="1:18" s="13" customFormat="1" ht="27" customHeight="1" hidden="1">
      <c r="A75" s="159" t="s">
        <v>255</v>
      </c>
      <c r="B75" s="80">
        <v>2152</v>
      </c>
      <c r="C75" s="216"/>
      <c r="D75" s="161" t="s">
        <v>130</v>
      </c>
      <c r="E75" s="218" t="s">
        <v>244</v>
      </c>
      <c r="F75" s="203">
        <f t="shared" si="7"/>
        <v>0</v>
      </c>
      <c r="G75" s="203"/>
      <c r="H75" s="203"/>
      <c r="I75" s="203"/>
      <c r="J75" s="64"/>
      <c r="K75" s="64">
        <f t="shared" si="9"/>
        <v>0</v>
      </c>
      <c r="L75" s="64"/>
      <c r="M75" s="64"/>
      <c r="N75" s="64"/>
      <c r="O75" s="64"/>
      <c r="P75" s="64"/>
      <c r="Q75" s="63">
        <f t="shared" si="6"/>
        <v>0</v>
      </c>
      <c r="R75" s="26"/>
    </row>
    <row r="76" spans="1:18" s="13" customFormat="1" ht="41.25" customHeight="1" hidden="1">
      <c r="A76" s="159" t="s">
        <v>256</v>
      </c>
      <c r="B76" s="80">
        <v>3031</v>
      </c>
      <c r="C76" s="216"/>
      <c r="D76" s="161" t="s">
        <v>32</v>
      </c>
      <c r="E76" s="218" t="s">
        <v>52</v>
      </c>
      <c r="F76" s="203">
        <f t="shared" si="7"/>
        <v>0</v>
      </c>
      <c r="G76" s="203"/>
      <c r="H76" s="203"/>
      <c r="I76" s="203"/>
      <c r="J76" s="64"/>
      <c r="K76" s="64">
        <f t="shared" si="9"/>
        <v>0</v>
      </c>
      <c r="L76" s="64"/>
      <c r="M76" s="64"/>
      <c r="N76" s="64"/>
      <c r="O76" s="64"/>
      <c r="P76" s="64"/>
      <c r="Q76" s="63">
        <f t="shared" si="6"/>
        <v>0</v>
      </c>
      <c r="R76" s="26"/>
    </row>
    <row r="77" spans="1:18" s="13" customFormat="1" ht="34.5" customHeight="1" hidden="1">
      <c r="A77" s="159" t="s">
        <v>257</v>
      </c>
      <c r="B77" s="80">
        <v>3032</v>
      </c>
      <c r="C77" s="216"/>
      <c r="D77" s="161" t="s">
        <v>42</v>
      </c>
      <c r="E77" s="218" t="s">
        <v>245</v>
      </c>
      <c r="F77" s="203">
        <f t="shared" si="7"/>
        <v>0</v>
      </c>
      <c r="G77" s="203"/>
      <c r="H77" s="203"/>
      <c r="I77" s="203"/>
      <c r="J77" s="64"/>
      <c r="K77" s="64">
        <f t="shared" si="9"/>
        <v>0</v>
      </c>
      <c r="L77" s="64"/>
      <c r="M77" s="64"/>
      <c r="N77" s="64"/>
      <c r="O77" s="64"/>
      <c r="P77" s="64"/>
      <c r="Q77" s="63">
        <f t="shared" si="6"/>
        <v>0</v>
      </c>
      <c r="R77" s="26"/>
    </row>
    <row r="78" spans="1:18" s="13" customFormat="1" ht="36" customHeight="1" hidden="1">
      <c r="A78" s="159" t="s">
        <v>258</v>
      </c>
      <c r="B78" s="80">
        <v>3035</v>
      </c>
      <c r="C78" s="216"/>
      <c r="D78" s="161" t="s">
        <v>42</v>
      </c>
      <c r="E78" s="218" t="s">
        <v>23</v>
      </c>
      <c r="F78" s="203">
        <f t="shared" si="7"/>
        <v>0</v>
      </c>
      <c r="G78" s="203"/>
      <c r="H78" s="203"/>
      <c r="I78" s="203"/>
      <c r="J78" s="64"/>
      <c r="K78" s="64">
        <f t="shared" si="9"/>
        <v>0</v>
      </c>
      <c r="L78" s="64"/>
      <c r="M78" s="64"/>
      <c r="N78" s="64"/>
      <c r="O78" s="64"/>
      <c r="P78" s="64"/>
      <c r="Q78" s="63">
        <f t="shared" si="6"/>
        <v>0</v>
      </c>
      <c r="R78" s="26"/>
    </row>
    <row r="79" spans="1:18" s="13" customFormat="1" ht="34.5" customHeight="1">
      <c r="A79" s="159" t="s">
        <v>259</v>
      </c>
      <c r="B79" s="80">
        <v>3105</v>
      </c>
      <c r="C79" s="216"/>
      <c r="D79" s="161" t="s">
        <v>43</v>
      </c>
      <c r="E79" s="218" t="s">
        <v>61</v>
      </c>
      <c r="F79" s="203">
        <f t="shared" si="7"/>
        <v>1011.29</v>
      </c>
      <c r="G79" s="203">
        <v>1011.29</v>
      </c>
      <c r="H79" s="203">
        <v>1006.49</v>
      </c>
      <c r="I79" s="203"/>
      <c r="J79" s="64"/>
      <c r="K79" s="64">
        <f t="shared" si="9"/>
        <v>0</v>
      </c>
      <c r="L79" s="64"/>
      <c r="M79" s="64"/>
      <c r="N79" s="64"/>
      <c r="O79" s="64"/>
      <c r="P79" s="64"/>
      <c r="Q79" s="63">
        <f t="shared" si="6"/>
        <v>1011.29</v>
      </c>
      <c r="R79" s="26"/>
    </row>
    <row r="80" ht="12.75" hidden="1"/>
    <row r="81" spans="1:18" s="13" customFormat="1" ht="66.75" customHeight="1">
      <c r="A81" s="159" t="s">
        <v>260</v>
      </c>
      <c r="B81" s="80">
        <v>3140</v>
      </c>
      <c r="C81" s="216"/>
      <c r="D81" s="161" t="s">
        <v>33</v>
      </c>
      <c r="E81" s="218" t="s">
        <v>246</v>
      </c>
      <c r="F81" s="203">
        <f t="shared" si="7"/>
        <v>450</v>
      </c>
      <c r="G81" s="203">
        <v>450</v>
      </c>
      <c r="H81" s="203"/>
      <c r="I81" s="203"/>
      <c r="J81" s="64"/>
      <c r="K81" s="64">
        <f>M81+P81</f>
        <v>0</v>
      </c>
      <c r="L81" s="64"/>
      <c r="M81" s="64"/>
      <c r="N81" s="64"/>
      <c r="O81" s="64"/>
      <c r="P81" s="64"/>
      <c r="Q81" s="63">
        <f t="shared" si="6"/>
        <v>450</v>
      </c>
      <c r="R81" s="26"/>
    </row>
    <row r="82" spans="1:18" s="13" customFormat="1" ht="81" customHeight="1" hidden="1">
      <c r="A82" s="159" t="s">
        <v>261</v>
      </c>
      <c r="B82" s="80">
        <v>3160</v>
      </c>
      <c r="C82" s="216"/>
      <c r="D82" s="161" t="s">
        <v>43</v>
      </c>
      <c r="E82" s="218" t="s">
        <v>168</v>
      </c>
      <c r="F82" s="203">
        <f t="shared" si="7"/>
        <v>0</v>
      </c>
      <c r="G82" s="203"/>
      <c r="H82" s="203"/>
      <c r="I82" s="203"/>
      <c r="J82" s="64"/>
      <c r="K82" s="64">
        <f>M82+P82</f>
        <v>0</v>
      </c>
      <c r="L82" s="64"/>
      <c r="M82" s="64"/>
      <c r="N82" s="64"/>
      <c r="O82" s="64"/>
      <c r="P82" s="64"/>
      <c r="Q82" s="63">
        <f t="shared" si="6"/>
        <v>0</v>
      </c>
      <c r="R82" s="26"/>
    </row>
    <row r="83" spans="1:18" s="13" customFormat="1" ht="41.25" customHeight="1">
      <c r="A83" s="159" t="s">
        <v>262</v>
      </c>
      <c r="B83" s="80">
        <v>3241</v>
      </c>
      <c r="C83" s="216"/>
      <c r="D83" s="161" t="s">
        <v>247</v>
      </c>
      <c r="E83" s="218" t="s">
        <v>248</v>
      </c>
      <c r="F83" s="203">
        <f t="shared" si="7"/>
        <v>3830.4669999999996</v>
      </c>
      <c r="G83" s="203">
        <f>2146.336+574.948+126.489+13.2+1.48+45.393+11.347+43.706+861.464+6.104</f>
        <v>3830.4669999999996</v>
      </c>
      <c r="H83" s="203">
        <f>1992.536+701.437+861.464</f>
        <v>3555.437</v>
      </c>
      <c r="I83" s="203">
        <f>11.756+6.104</f>
        <v>17.86</v>
      </c>
      <c r="J83" s="64"/>
      <c r="K83" s="64">
        <f>M83+P83</f>
        <v>0</v>
      </c>
      <c r="L83" s="64"/>
      <c r="M83" s="64"/>
      <c r="N83" s="64"/>
      <c r="O83" s="64"/>
      <c r="P83" s="64"/>
      <c r="Q83" s="63">
        <f t="shared" si="6"/>
        <v>3830.4669999999996</v>
      </c>
      <c r="R83" s="26"/>
    </row>
    <row r="84" spans="1:18" s="13" customFormat="1" ht="38.25" customHeight="1">
      <c r="A84" s="159" t="s">
        <v>263</v>
      </c>
      <c r="B84" s="80">
        <v>3242</v>
      </c>
      <c r="C84" s="216"/>
      <c r="D84" s="161" t="s">
        <v>247</v>
      </c>
      <c r="E84" s="218" t="s">
        <v>189</v>
      </c>
      <c r="F84" s="203">
        <f t="shared" si="7"/>
        <v>340</v>
      </c>
      <c r="G84" s="203">
        <f>240+100</f>
        <v>340</v>
      </c>
      <c r="H84" s="203"/>
      <c r="I84" s="203"/>
      <c r="J84" s="64"/>
      <c r="K84" s="64">
        <f>M84+P84</f>
        <v>0</v>
      </c>
      <c r="L84" s="64"/>
      <c r="M84" s="64"/>
      <c r="N84" s="64"/>
      <c r="O84" s="64"/>
      <c r="P84" s="64"/>
      <c r="Q84" s="63">
        <f t="shared" si="6"/>
        <v>340</v>
      </c>
      <c r="R84" s="26"/>
    </row>
    <row r="85" spans="1:18" s="13" customFormat="1" ht="32.25" customHeight="1">
      <c r="A85" s="62"/>
      <c r="B85" s="45">
        <v>37</v>
      </c>
      <c r="C85" s="45"/>
      <c r="D85" s="37"/>
      <c r="E85" s="38" t="s">
        <v>153</v>
      </c>
      <c r="F85" s="95">
        <f>SUM(F86:F92)</f>
        <v>106147.93100000001</v>
      </c>
      <c r="G85" s="95">
        <f aca="true" t="shared" si="10" ref="G85:P85">SUM(G86:G92)</f>
        <v>104147.93100000001</v>
      </c>
      <c r="H85" s="95">
        <f t="shared" si="10"/>
        <v>3144.597</v>
      </c>
      <c r="I85" s="95">
        <f t="shared" si="10"/>
        <v>0</v>
      </c>
      <c r="J85" s="95">
        <f t="shared" si="10"/>
        <v>0</v>
      </c>
      <c r="K85" s="95">
        <f t="shared" si="10"/>
        <v>1840</v>
      </c>
      <c r="L85" s="95">
        <f t="shared" si="10"/>
        <v>1840</v>
      </c>
      <c r="M85" s="95">
        <f t="shared" si="10"/>
        <v>0</v>
      </c>
      <c r="N85" s="95">
        <f t="shared" si="10"/>
        <v>0</v>
      </c>
      <c r="O85" s="95">
        <f t="shared" si="10"/>
        <v>0</v>
      </c>
      <c r="P85" s="95">
        <f t="shared" si="10"/>
        <v>1840</v>
      </c>
      <c r="Q85" s="63">
        <f aca="true" t="shared" si="11" ref="Q85:Q99">K85+F85</f>
        <v>107987.93100000001</v>
      </c>
      <c r="R85" s="30"/>
    </row>
    <row r="86" spans="1:18" s="13" customFormat="1" ht="49.5" customHeight="1">
      <c r="A86" s="165" t="s">
        <v>151</v>
      </c>
      <c r="B86" s="165" t="s">
        <v>126</v>
      </c>
      <c r="C86" s="163" t="s">
        <v>31</v>
      </c>
      <c r="D86" s="55" t="s">
        <v>31</v>
      </c>
      <c r="E86" s="222" t="s">
        <v>163</v>
      </c>
      <c r="F86" s="106">
        <f>G86</f>
        <v>3469.097</v>
      </c>
      <c r="G86" s="106">
        <f>3459.097+10</f>
        <v>3469.097</v>
      </c>
      <c r="H86" s="106">
        <v>3144.597</v>
      </c>
      <c r="I86" s="106"/>
      <c r="J86" s="63"/>
      <c r="K86" s="203">
        <f aca="true" t="shared" si="12" ref="K86:K92">M86+P86</f>
        <v>0</v>
      </c>
      <c r="L86" s="63"/>
      <c r="M86" s="63"/>
      <c r="N86" s="63"/>
      <c r="O86" s="63"/>
      <c r="P86" s="63"/>
      <c r="Q86" s="63">
        <f t="shared" si="11"/>
        <v>3469.097</v>
      </c>
      <c r="R86" s="30"/>
    </row>
    <row r="87" spans="1:18" s="13" customFormat="1" ht="19.5" customHeight="1" hidden="1">
      <c r="A87" s="62"/>
      <c r="B87" s="43"/>
      <c r="C87" s="43"/>
      <c r="D87" s="55"/>
      <c r="E87" s="42"/>
      <c r="F87" s="96"/>
      <c r="G87" s="96"/>
      <c r="H87" s="96"/>
      <c r="I87" s="96"/>
      <c r="J87" s="64"/>
      <c r="K87" s="203">
        <f t="shared" si="12"/>
        <v>0</v>
      </c>
      <c r="L87" s="64"/>
      <c r="M87" s="64"/>
      <c r="N87" s="64"/>
      <c r="O87" s="64"/>
      <c r="P87" s="64"/>
      <c r="Q87" s="63">
        <f t="shared" si="11"/>
        <v>0</v>
      </c>
      <c r="R87" s="26"/>
    </row>
    <row r="88" spans="1:18" s="13" customFormat="1" ht="22.5" customHeight="1">
      <c r="A88" s="165" t="s">
        <v>154</v>
      </c>
      <c r="B88" s="165" t="s">
        <v>155</v>
      </c>
      <c r="C88" s="166" t="s">
        <v>156</v>
      </c>
      <c r="D88" s="161" t="s">
        <v>156</v>
      </c>
      <c r="E88" s="167" t="s">
        <v>157</v>
      </c>
      <c r="F88" s="108">
        <f>G88</f>
        <v>33398.234000000004</v>
      </c>
      <c r="G88" s="96">
        <f>11340.843-2849.969+51408.9+15304.347-1840-43.706-808.896-280.957+14871.7-51408.9-14871.7-75-1000-70.736-98-450-723.588+15000-6.104</f>
        <v>33398.234000000004</v>
      </c>
      <c r="H88" s="96"/>
      <c r="I88" s="96"/>
      <c r="J88" s="64"/>
      <c r="K88" s="203">
        <f t="shared" si="12"/>
        <v>0</v>
      </c>
      <c r="L88" s="64"/>
      <c r="M88" s="64"/>
      <c r="N88" s="64"/>
      <c r="O88" s="64"/>
      <c r="P88" s="64"/>
      <c r="Q88" s="63">
        <f t="shared" si="11"/>
        <v>33398.234000000004</v>
      </c>
      <c r="R88" s="26"/>
    </row>
    <row r="89" spans="1:18" s="13" customFormat="1" ht="22.5" customHeight="1">
      <c r="A89" s="286">
        <v>3718500</v>
      </c>
      <c r="B89" s="286">
        <v>8500</v>
      </c>
      <c r="C89" s="296"/>
      <c r="D89" s="288" t="s">
        <v>36</v>
      </c>
      <c r="E89" s="201" t="s">
        <v>325</v>
      </c>
      <c r="F89" s="203">
        <f>G89</f>
        <v>66280.6</v>
      </c>
      <c r="G89" s="203">
        <f>51408.9+14871.7</f>
        <v>66280.6</v>
      </c>
      <c r="H89" s="203"/>
      <c r="I89" s="203"/>
      <c r="J89" s="64"/>
      <c r="K89" s="203">
        <f t="shared" si="12"/>
        <v>0</v>
      </c>
      <c r="L89" s="64"/>
      <c r="M89" s="64"/>
      <c r="N89" s="64"/>
      <c r="O89" s="64"/>
      <c r="P89" s="64"/>
      <c r="Q89" s="63">
        <f t="shared" si="11"/>
        <v>66280.6</v>
      </c>
      <c r="R89" s="26"/>
    </row>
    <row r="90" spans="1:18" s="87" customFormat="1" ht="21.75" customHeight="1">
      <c r="A90" s="184" t="s">
        <v>158</v>
      </c>
      <c r="B90" s="184" t="s">
        <v>159</v>
      </c>
      <c r="C90" s="185" t="s">
        <v>35</v>
      </c>
      <c r="D90" s="161" t="s">
        <v>35</v>
      </c>
      <c r="E90" s="97" t="s">
        <v>170</v>
      </c>
      <c r="F90" s="229">
        <v>2000</v>
      </c>
      <c r="G90" s="108"/>
      <c r="H90" s="108"/>
      <c r="I90" s="108"/>
      <c r="J90" s="108"/>
      <c r="K90" s="203">
        <f t="shared" si="12"/>
        <v>0</v>
      </c>
      <c r="L90" s="108"/>
      <c r="M90" s="108"/>
      <c r="N90" s="108"/>
      <c r="O90" s="108"/>
      <c r="P90" s="108"/>
      <c r="Q90" s="95">
        <f t="shared" si="11"/>
        <v>2000</v>
      </c>
      <c r="R90" s="86"/>
    </row>
    <row r="91" spans="1:18" s="13" customFormat="1" ht="23.25" customHeight="1">
      <c r="A91" s="286" t="s">
        <v>160</v>
      </c>
      <c r="B91" s="286" t="s">
        <v>161</v>
      </c>
      <c r="C91" s="287" t="s">
        <v>36</v>
      </c>
      <c r="D91" s="288" t="s">
        <v>36</v>
      </c>
      <c r="E91" s="201" t="s">
        <v>162</v>
      </c>
      <c r="F91" s="203">
        <f>G91</f>
        <v>0</v>
      </c>
      <c r="G91" s="106"/>
      <c r="H91" s="96"/>
      <c r="I91" s="96"/>
      <c r="J91" s="64"/>
      <c r="K91" s="203">
        <f t="shared" si="12"/>
        <v>1840</v>
      </c>
      <c r="L91" s="108">
        <v>1840</v>
      </c>
      <c r="M91" s="64"/>
      <c r="N91" s="64"/>
      <c r="O91" s="64"/>
      <c r="P91" s="108">
        <v>1840</v>
      </c>
      <c r="Q91" s="63">
        <f t="shared" si="11"/>
        <v>1840</v>
      </c>
      <c r="R91" s="26"/>
    </row>
    <row r="92" spans="1:18" s="13" customFormat="1" ht="53.25" customHeight="1">
      <c r="A92" s="286">
        <v>3719800</v>
      </c>
      <c r="B92" s="286">
        <v>9800</v>
      </c>
      <c r="C92" s="287"/>
      <c r="D92" s="288" t="s">
        <v>36</v>
      </c>
      <c r="E92" s="201" t="s">
        <v>326</v>
      </c>
      <c r="F92" s="203">
        <f>G92</f>
        <v>1000</v>
      </c>
      <c r="G92" s="106">
        <v>1000</v>
      </c>
      <c r="H92" s="203"/>
      <c r="I92" s="203"/>
      <c r="J92" s="64"/>
      <c r="K92" s="203">
        <f t="shared" si="12"/>
        <v>0</v>
      </c>
      <c r="L92" s="203"/>
      <c r="M92" s="64"/>
      <c r="N92" s="64"/>
      <c r="O92" s="64"/>
      <c r="P92" s="203"/>
      <c r="Q92" s="63">
        <f t="shared" si="11"/>
        <v>1000</v>
      </c>
      <c r="R92" s="26"/>
    </row>
    <row r="93" spans="1:18" s="13" customFormat="1" ht="34.5" customHeight="1">
      <c r="A93" s="286"/>
      <c r="B93" s="294">
        <v>50</v>
      </c>
      <c r="C93" s="287"/>
      <c r="D93" s="293"/>
      <c r="E93" s="211" t="s">
        <v>315</v>
      </c>
      <c r="F93" s="95">
        <f>SUM(F94:F99)</f>
        <v>46599.355</v>
      </c>
      <c r="G93" s="95">
        <f aca="true" t="shared" si="13" ref="G93:Q93">SUM(G94:G99)</f>
        <v>46599.355</v>
      </c>
      <c r="H93" s="95">
        <f t="shared" si="13"/>
        <v>34239.159</v>
      </c>
      <c r="I93" s="95">
        <f t="shared" si="13"/>
        <v>192.058</v>
      </c>
      <c r="J93" s="95">
        <f t="shared" si="13"/>
        <v>0</v>
      </c>
      <c r="K93" s="95">
        <f t="shared" si="13"/>
        <v>2513.386</v>
      </c>
      <c r="L93" s="95">
        <f t="shared" si="13"/>
        <v>2513.386</v>
      </c>
      <c r="M93" s="95">
        <f t="shared" si="13"/>
        <v>0</v>
      </c>
      <c r="N93" s="95">
        <f t="shared" si="13"/>
        <v>0</v>
      </c>
      <c r="O93" s="95">
        <f t="shared" si="13"/>
        <v>0</v>
      </c>
      <c r="P93" s="95">
        <f t="shared" si="13"/>
        <v>2513.386</v>
      </c>
      <c r="Q93" s="95">
        <f t="shared" si="13"/>
        <v>49112.741</v>
      </c>
      <c r="R93" s="26"/>
    </row>
    <row r="94" spans="1:18" s="13" customFormat="1" ht="51.75" customHeight="1">
      <c r="A94" s="165">
        <v>5010160</v>
      </c>
      <c r="B94" s="165" t="s">
        <v>126</v>
      </c>
      <c r="C94" s="163" t="s">
        <v>31</v>
      </c>
      <c r="D94" s="55" t="s">
        <v>31</v>
      </c>
      <c r="E94" s="222" t="s">
        <v>163</v>
      </c>
      <c r="F94" s="106">
        <f aca="true" t="shared" si="14" ref="F94:F99">G94</f>
        <v>36149.455</v>
      </c>
      <c r="G94" s="106">
        <f>35935.493+98+115.962</f>
        <v>36149.455</v>
      </c>
      <c r="H94" s="203">
        <v>34239.159</v>
      </c>
      <c r="I94" s="203">
        <v>192.058</v>
      </c>
      <c r="J94" s="64"/>
      <c r="K94" s="203">
        <f aca="true" t="shared" si="15" ref="K94:K99">M94+P94</f>
        <v>150</v>
      </c>
      <c r="L94" s="203">
        <v>150</v>
      </c>
      <c r="M94" s="64"/>
      <c r="N94" s="64"/>
      <c r="O94" s="64"/>
      <c r="P94" s="203">
        <v>150</v>
      </c>
      <c r="Q94" s="63">
        <f t="shared" si="11"/>
        <v>36299.455</v>
      </c>
      <c r="R94" s="26"/>
    </row>
    <row r="95" spans="1:18" s="13" customFormat="1" ht="23.25" customHeight="1">
      <c r="A95" s="202" t="s">
        <v>316</v>
      </c>
      <c r="B95" s="60">
        <v>4082</v>
      </c>
      <c r="C95" s="57"/>
      <c r="D95" s="61" t="s">
        <v>51</v>
      </c>
      <c r="E95" s="51" t="s">
        <v>62</v>
      </c>
      <c r="F95" s="106">
        <f t="shared" si="14"/>
        <v>249.9</v>
      </c>
      <c r="G95" s="106">
        <v>249.9</v>
      </c>
      <c r="H95" s="203"/>
      <c r="I95" s="203"/>
      <c r="J95" s="64"/>
      <c r="K95" s="203">
        <f t="shared" si="15"/>
        <v>0</v>
      </c>
      <c r="L95" s="203"/>
      <c r="M95" s="64"/>
      <c r="N95" s="64"/>
      <c r="O95" s="64"/>
      <c r="P95" s="203"/>
      <c r="Q95" s="63">
        <f t="shared" si="11"/>
        <v>249.9</v>
      </c>
      <c r="R95" s="26"/>
    </row>
    <row r="96" spans="1:18" s="13" customFormat="1" ht="23.25" customHeight="1">
      <c r="A96" s="159" t="s">
        <v>317</v>
      </c>
      <c r="B96" s="80">
        <v>6030</v>
      </c>
      <c r="C96" s="292"/>
      <c r="D96" s="77" t="s">
        <v>128</v>
      </c>
      <c r="E96" s="97" t="s">
        <v>129</v>
      </c>
      <c r="F96" s="106">
        <f t="shared" si="14"/>
        <v>10000</v>
      </c>
      <c r="G96" s="106">
        <v>10000</v>
      </c>
      <c r="H96" s="203"/>
      <c r="I96" s="203"/>
      <c r="J96" s="64"/>
      <c r="K96" s="203">
        <f t="shared" si="15"/>
        <v>0</v>
      </c>
      <c r="L96" s="203"/>
      <c r="M96" s="64"/>
      <c r="N96" s="64"/>
      <c r="O96" s="64"/>
      <c r="P96" s="203"/>
      <c r="Q96" s="63">
        <f t="shared" si="11"/>
        <v>10000</v>
      </c>
      <c r="R96" s="26"/>
    </row>
    <row r="97" spans="1:18" s="13" customFormat="1" ht="34.5" customHeight="1">
      <c r="A97" s="159" t="s">
        <v>328</v>
      </c>
      <c r="B97" s="80">
        <v>7350</v>
      </c>
      <c r="C97" s="300"/>
      <c r="D97" s="161" t="s">
        <v>166</v>
      </c>
      <c r="E97" s="97" t="s">
        <v>329</v>
      </c>
      <c r="F97" s="106">
        <f t="shared" si="14"/>
        <v>0</v>
      </c>
      <c r="G97" s="106"/>
      <c r="H97" s="203"/>
      <c r="I97" s="203"/>
      <c r="J97" s="64"/>
      <c r="K97" s="203">
        <f t="shared" si="15"/>
        <v>323.386</v>
      </c>
      <c r="L97" s="203">
        <v>323.386</v>
      </c>
      <c r="M97" s="64"/>
      <c r="N97" s="64"/>
      <c r="O97" s="64"/>
      <c r="P97" s="203">
        <v>323.386</v>
      </c>
      <c r="Q97" s="63">
        <f t="shared" si="11"/>
        <v>323.386</v>
      </c>
      <c r="R97" s="26"/>
    </row>
    <row r="98" spans="1:18" s="13" customFormat="1" ht="34.5" customHeight="1">
      <c r="A98" s="159" t="s">
        <v>318</v>
      </c>
      <c r="B98" s="80">
        <v>7670</v>
      </c>
      <c r="C98" s="292"/>
      <c r="D98" s="161" t="s">
        <v>156</v>
      </c>
      <c r="E98" s="14" t="s">
        <v>306</v>
      </c>
      <c r="F98" s="106">
        <f t="shared" si="14"/>
        <v>0</v>
      </c>
      <c r="G98" s="106"/>
      <c r="H98" s="203"/>
      <c r="I98" s="203"/>
      <c r="J98" s="64"/>
      <c r="K98" s="203">
        <f t="shared" si="15"/>
        <v>2040</v>
      </c>
      <c r="L98" s="203">
        <v>2040</v>
      </c>
      <c r="M98" s="64"/>
      <c r="N98" s="64"/>
      <c r="O98" s="64"/>
      <c r="P98" s="203">
        <v>2040</v>
      </c>
      <c r="Q98" s="63">
        <f t="shared" si="11"/>
        <v>2040</v>
      </c>
      <c r="R98" s="26"/>
    </row>
    <row r="99" spans="1:18" s="13" customFormat="1" ht="38.25" customHeight="1">
      <c r="A99" s="159" t="s">
        <v>319</v>
      </c>
      <c r="B99" s="80">
        <v>8110</v>
      </c>
      <c r="C99" s="292"/>
      <c r="D99" s="161" t="s">
        <v>250</v>
      </c>
      <c r="E99" s="97" t="s">
        <v>251</v>
      </c>
      <c r="F99" s="106">
        <f t="shared" si="14"/>
        <v>200</v>
      </c>
      <c r="G99" s="106">
        <v>200</v>
      </c>
      <c r="H99" s="203"/>
      <c r="I99" s="203"/>
      <c r="J99" s="64"/>
      <c r="K99" s="203">
        <f t="shared" si="15"/>
        <v>0</v>
      </c>
      <c r="L99" s="203">
        <f>15000-15000</f>
        <v>0</v>
      </c>
      <c r="M99" s="64"/>
      <c r="N99" s="64"/>
      <c r="O99" s="64"/>
      <c r="P99" s="203">
        <f>15000-15000</f>
        <v>0</v>
      </c>
      <c r="Q99" s="63">
        <f t="shared" si="11"/>
        <v>200</v>
      </c>
      <c r="R99" s="26"/>
    </row>
    <row r="100" spans="1:20" s="13" customFormat="1" ht="43.5" customHeight="1">
      <c r="A100" s="174" t="s">
        <v>165</v>
      </c>
      <c r="B100" s="173" t="s">
        <v>165</v>
      </c>
      <c r="C100" s="162"/>
      <c r="D100" s="175" t="s">
        <v>165</v>
      </c>
      <c r="E100" s="176" t="s">
        <v>85</v>
      </c>
      <c r="F100" s="177">
        <f>F85+F13+F26+F71+F93</f>
        <v>195952.03900000002</v>
      </c>
      <c r="G100" s="177">
        <f aca="true" t="shared" si="16" ref="G100:Q100">G85+G13+G26+G71+G93</f>
        <v>193952.03900000002</v>
      </c>
      <c r="H100" s="177">
        <f t="shared" si="16"/>
        <v>77288.284</v>
      </c>
      <c r="I100" s="177">
        <f t="shared" si="16"/>
        <v>644.768</v>
      </c>
      <c r="J100" s="177">
        <f t="shared" si="16"/>
        <v>0</v>
      </c>
      <c r="K100" s="177">
        <f t="shared" si="16"/>
        <v>4483.386</v>
      </c>
      <c r="L100" s="177">
        <f t="shared" si="16"/>
        <v>4483.386</v>
      </c>
      <c r="M100" s="177">
        <f t="shared" si="16"/>
        <v>0</v>
      </c>
      <c r="N100" s="177">
        <f t="shared" si="16"/>
        <v>0</v>
      </c>
      <c r="O100" s="177">
        <f t="shared" si="16"/>
        <v>0</v>
      </c>
      <c r="P100" s="177">
        <f t="shared" si="16"/>
        <v>4483.386</v>
      </c>
      <c r="Q100" s="177">
        <f t="shared" si="16"/>
        <v>200435.42500000002</v>
      </c>
      <c r="R100" s="30"/>
      <c r="T100" s="88"/>
    </row>
    <row r="101" spans="1:19" s="13" customFormat="1" ht="15">
      <c r="A101" s="187"/>
      <c r="B101" s="188"/>
      <c r="C101" s="188"/>
      <c r="D101" s="188"/>
      <c r="E101" s="189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1"/>
      <c r="R101" s="30"/>
      <c r="S101" s="88"/>
    </row>
    <row r="102" spans="1:18" s="13" customFormat="1" ht="15">
      <c r="A102" s="187"/>
      <c r="B102" s="188"/>
      <c r="C102" s="188"/>
      <c r="D102" s="188"/>
      <c r="E102" s="189"/>
      <c r="F102" s="190"/>
      <c r="G102" s="190"/>
      <c r="H102" s="190"/>
      <c r="I102" s="190"/>
      <c r="J102" s="190"/>
      <c r="K102" s="190"/>
      <c r="L102" s="190"/>
      <c r="M102" s="190"/>
      <c r="N102" s="190"/>
      <c r="O102" s="323"/>
      <c r="P102" s="323"/>
      <c r="Q102" s="323"/>
      <c r="R102" s="30"/>
    </row>
    <row r="103" spans="1:19" s="13" customFormat="1" ht="15.75" customHeight="1">
      <c r="A103" s="322"/>
      <c r="B103" s="322"/>
      <c r="C103" s="322"/>
      <c r="D103" s="322"/>
      <c r="E103" s="322"/>
      <c r="F103" s="186"/>
      <c r="G103" s="186"/>
      <c r="H103" s="186"/>
      <c r="I103" s="186"/>
      <c r="J103" s="186"/>
      <c r="K103" s="186"/>
      <c r="L103" s="186"/>
      <c r="M103" s="186"/>
      <c r="N103" s="186"/>
      <c r="O103" s="323"/>
      <c r="P103" s="323"/>
      <c r="Q103" s="323"/>
      <c r="R103" s="186"/>
      <c r="S103" s="88"/>
    </row>
    <row r="104" spans="1:18" s="13" customFormat="1" ht="15">
      <c r="A104" s="27"/>
      <c r="B104" s="319"/>
      <c r="C104" s="319"/>
      <c r="D104" s="319"/>
      <c r="E104" s="319"/>
      <c r="F104" s="319"/>
      <c r="G104" s="319"/>
      <c r="H104" s="319"/>
      <c r="I104" s="319"/>
      <c r="J104" s="319"/>
      <c r="K104" s="319"/>
      <c r="L104" s="319"/>
      <c r="M104" s="319"/>
      <c r="N104" s="319"/>
      <c r="O104" s="319"/>
      <c r="P104" s="319"/>
      <c r="Q104" s="319"/>
      <c r="R104" s="319"/>
    </row>
    <row r="105" s="13" customFormat="1" ht="15" customHeight="1">
      <c r="A105" s="27"/>
    </row>
    <row r="106" spans="1:18" s="13" customFormat="1" ht="27.75" customHeight="1">
      <c r="A106" s="27"/>
      <c r="B106" s="314"/>
      <c r="C106" s="314"/>
      <c r="D106" s="314"/>
      <c r="E106" s="314"/>
      <c r="F106" s="314"/>
      <c r="G106" s="314"/>
      <c r="H106" s="314"/>
      <c r="I106" s="314"/>
      <c r="J106" s="314"/>
      <c r="K106" s="314"/>
      <c r="L106" s="314"/>
      <c r="M106" s="314"/>
      <c r="N106" s="314"/>
      <c r="O106" s="314"/>
      <c r="P106" s="314"/>
      <c r="Q106" s="314"/>
      <c r="R106" s="26"/>
    </row>
    <row r="107" spans="1:18" ht="15">
      <c r="A107" s="28"/>
      <c r="B107" s="35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16"/>
    </row>
    <row r="108" ht="12.75">
      <c r="H108" s="44"/>
    </row>
    <row r="111" spans="8:13" ht="12.75">
      <c r="H111" s="84"/>
      <c r="M111" s="44"/>
    </row>
  </sheetData>
  <sheetProtection/>
  <mergeCells count="29">
    <mergeCell ref="A103:E103"/>
    <mergeCell ref="A4:Q4"/>
    <mergeCell ref="A8:A11"/>
    <mergeCell ref="E8:E11"/>
    <mergeCell ref="F9:F11"/>
    <mergeCell ref="K8:P8"/>
    <mergeCell ref="M9:M11"/>
    <mergeCell ref="O102:Q103"/>
    <mergeCell ref="Q8:Q11"/>
    <mergeCell ref="O1:Q1"/>
    <mergeCell ref="N9:O9"/>
    <mergeCell ref="F8:J8"/>
    <mergeCell ref="J9:J11"/>
    <mergeCell ref="N6:Q6"/>
    <mergeCell ref="H9:I9"/>
    <mergeCell ref="P9:P11"/>
    <mergeCell ref="L9:L11"/>
    <mergeCell ref="G9:G11"/>
    <mergeCell ref="N10:N11"/>
    <mergeCell ref="O3:Q3"/>
    <mergeCell ref="A5:Q5"/>
    <mergeCell ref="B106:Q106"/>
    <mergeCell ref="H10:H11"/>
    <mergeCell ref="I10:I11"/>
    <mergeCell ref="B8:B11"/>
    <mergeCell ref="K9:K11"/>
    <mergeCell ref="O10:O11"/>
    <mergeCell ref="B104:R104"/>
    <mergeCell ref="D8:D11"/>
  </mergeCells>
  <printOptions horizontalCentered="1"/>
  <pageMargins left="0.03937007874015748" right="0.03937007874015748" top="0.35433070866141736" bottom="0.35433070866141736" header="0.31496062992125984" footer="0.31496062992125984"/>
  <pageSetup fitToHeight="2" horizontalDpi="600" verticalDpi="600" orientation="landscape" paperSize="9" scale="51" r:id="rId1"/>
  <headerFooter differentFirst="1" alignWithMargins="0">
    <oddHeader>&amp;C&amp;P&amp;Rпродовження Додатка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2"/>
  <sheetViews>
    <sheetView showZeros="0" zoomScale="60" zoomScaleNormal="60" zoomScaleSheetLayoutView="55" zoomScalePageLayoutView="0" workbookViewId="0" topLeftCell="D10">
      <selection activeCell="J19" sqref="J19:S19"/>
    </sheetView>
  </sheetViews>
  <sheetFormatPr defaultColWidth="9.16015625" defaultRowHeight="12.75"/>
  <cols>
    <col min="1" max="1" width="0.328125" style="126" hidden="1" customWidth="1"/>
    <col min="2" max="2" width="4.33203125" style="126" hidden="1" customWidth="1"/>
    <col min="3" max="3" width="1.171875" style="126" hidden="1" customWidth="1"/>
    <col min="4" max="4" width="17.66015625" style="126" customWidth="1"/>
    <col min="5" max="5" width="40.16015625" style="126" customWidth="1"/>
    <col min="6" max="6" width="23.83203125" style="126" customWidth="1"/>
    <col min="7" max="8" width="30.83203125" style="126" customWidth="1"/>
    <col min="9" max="9" width="29.16015625" style="126" customWidth="1"/>
    <col min="10" max="10" width="30.83203125" style="126" customWidth="1"/>
    <col min="11" max="15" width="35.83203125" style="126" hidden="1" customWidth="1"/>
    <col min="16" max="16" width="24.83203125" style="126" customWidth="1"/>
    <col min="17" max="17" width="35.66015625" style="126" customWidth="1"/>
    <col min="18" max="18" width="36" style="126" customWidth="1"/>
    <col min="19" max="19" width="23" style="126" customWidth="1"/>
    <col min="20" max="20" width="37.33203125" style="126" customWidth="1"/>
    <col min="21" max="21" width="17.16015625" style="126" customWidth="1"/>
    <col min="22" max="22" width="20.16015625" style="126" customWidth="1"/>
    <col min="23" max="16384" width="9.16015625" style="126" customWidth="1"/>
  </cols>
  <sheetData>
    <row r="1" spans="4:24" ht="69.75" customHeight="1">
      <c r="D1" s="29"/>
      <c r="H1" s="29"/>
      <c r="I1" s="29"/>
      <c r="R1" s="330" t="s">
        <v>322</v>
      </c>
      <c r="S1" s="330"/>
      <c r="T1" s="282"/>
      <c r="U1" s="282"/>
      <c r="V1" s="282"/>
      <c r="W1" s="282"/>
      <c r="X1" s="282"/>
    </row>
    <row r="2" spans="4:17" ht="17.25" customHeight="1">
      <c r="D2" s="29"/>
      <c r="H2" s="29"/>
      <c r="I2" s="29"/>
      <c r="J2" s="237"/>
      <c r="K2" s="237"/>
      <c r="L2" s="237"/>
      <c r="M2" s="237"/>
      <c r="N2" s="237"/>
      <c r="O2" s="237"/>
      <c r="P2" s="237"/>
      <c r="Q2" s="237"/>
    </row>
    <row r="3" spans="4:24" ht="53.25" customHeight="1">
      <c r="D3" s="29"/>
      <c r="E3" s="29"/>
      <c r="F3" s="29"/>
      <c r="G3" s="29"/>
      <c r="H3" s="29"/>
      <c r="I3" s="29"/>
      <c r="R3" s="331" t="s">
        <v>334</v>
      </c>
      <c r="S3" s="331"/>
      <c r="T3" s="283"/>
      <c r="U3" s="283"/>
      <c r="V3" s="283"/>
      <c r="W3" s="283"/>
      <c r="X3" s="283"/>
    </row>
    <row r="4" ht="21.75" customHeight="1"/>
    <row r="5" spans="4:19" ht="21.75" customHeight="1">
      <c r="D5" s="332" t="s">
        <v>271</v>
      </c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</row>
    <row r="6" spans="1:17" ht="28.5" customHeight="1">
      <c r="A6" s="127"/>
      <c r="B6" s="127"/>
      <c r="C6" s="127"/>
      <c r="D6" s="181">
        <v>1252300000</v>
      </c>
      <c r="E6" s="29"/>
      <c r="F6" s="29"/>
      <c r="G6" s="29"/>
      <c r="P6" s="192"/>
      <c r="Q6" s="192"/>
    </row>
    <row r="7" spans="1:17" ht="28.5" customHeight="1">
      <c r="A7" s="127"/>
      <c r="B7" s="127"/>
      <c r="C7" s="127"/>
      <c r="D7" s="180" t="s">
        <v>82</v>
      </c>
      <c r="E7" s="29"/>
      <c r="F7" s="29"/>
      <c r="G7" s="29"/>
      <c r="P7" s="128"/>
      <c r="Q7" s="128"/>
    </row>
    <row r="8" spans="1:19" s="29" customFormat="1" ht="21" customHeight="1">
      <c r="A8" s="129" t="s">
        <v>132</v>
      </c>
      <c r="B8" s="130" t="s">
        <v>133</v>
      </c>
      <c r="C8" s="131">
        <v>0</v>
      </c>
      <c r="D8" s="327" t="s">
        <v>134</v>
      </c>
      <c r="E8" s="327" t="s">
        <v>135</v>
      </c>
      <c r="F8" s="324" t="s">
        <v>174</v>
      </c>
      <c r="G8" s="325"/>
      <c r="H8" s="325"/>
      <c r="I8" s="325"/>
      <c r="J8" s="325"/>
      <c r="K8" s="325"/>
      <c r="L8" s="325"/>
      <c r="M8" s="325"/>
      <c r="N8" s="325"/>
      <c r="O8" s="325"/>
      <c r="P8" s="326"/>
      <c r="Q8" s="333" t="s">
        <v>311</v>
      </c>
      <c r="R8" s="334"/>
      <c r="S8" s="335"/>
    </row>
    <row r="9" spans="1:19" s="29" customFormat="1" ht="32.25" customHeight="1">
      <c r="A9" s="129" t="s">
        <v>136</v>
      </c>
      <c r="B9" s="130" t="s">
        <v>133</v>
      </c>
      <c r="C9" s="131">
        <v>0</v>
      </c>
      <c r="D9" s="328"/>
      <c r="E9" s="328"/>
      <c r="F9" s="327" t="s">
        <v>241</v>
      </c>
      <c r="G9" s="340" t="s">
        <v>310</v>
      </c>
      <c r="H9" s="337" t="s">
        <v>314</v>
      </c>
      <c r="I9" s="339" t="s">
        <v>175</v>
      </c>
      <c r="J9" s="339"/>
      <c r="K9" s="339"/>
      <c r="L9" s="228"/>
      <c r="P9" s="336" t="s">
        <v>68</v>
      </c>
      <c r="Q9" s="298" t="s">
        <v>175</v>
      </c>
      <c r="R9" s="285" t="s">
        <v>312</v>
      </c>
      <c r="S9" s="336" t="s">
        <v>68</v>
      </c>
    </row>
    <row r="10" spans="1:19" s="29" customFormat="1" ht="394.5" customHeight="1">
      <c r="A10" s="129"/>
      <c r="B10" s="130"/>
      <c r="C10" s="131"/>
      <c r="D10" s="328"/>
      <c r="E10" s="328"/>
      <c r="F10" s="329"/>
      <c r="G10" s="341"/>
      <c r="H10" s="338"/>
      <c r="I10" s="132" t="s">
        <v>20</v>
      </c>
      <c r="J10" s="225" t="s">
        <v>264</v>
      </c>
      <c r="K10" s="132" t="s">
        <v>265</v>
      </c>
      <c r="L10" s="221" t="s">
        <v>267</v>
      </c>
      <c r="M10" s="221" t="s">
        <v>268</v>
      </c>
      <c r="N10" s="221" t="s">
        <v>269</v>
      </c>
      <c r="O10" s="221" t="s">
        <v>270</v>
      </c>
      <c r="P10" s="336"/>
      <c r="Q10" s="298" t="s">
        <v>327</v>
      </c>
      <c r="R10" s="289" t="s">
        <v>313</v>
      </c>
      <c r="S10" s="336"/>
    </row>
    <row r="11" spans="1:19" s="29" customFormat="1" ht="25.5" customHeight="1">
      <c r="A11" s="129"/>
      <c r="B11" s="130"/>
      <c r="C11" s="131"/>
      <c r="D11" s="329"/>
      <c r="E11" s="329"/>
      <c r="F11" s="135">
        <v>41020100</v>
      </c>
      <c r="G11" s="134">
        <v>41021400</v>
      </c>
      <c r="H11" s="134">
        <v>41040200</v>
      </c>
      <c r="I11" s="134">
        <v>41033900</v>
      </c>
      <c r="J11" s="134">
        <v>41051000</v>
      </c>
      <c r="K11" s="134">
        <v>41053900</v>
      </c>
      <c r="L11" s="134">
        <v>41053900</v>
      </c>
      <c r="M11" s="134">
        <v>41053900</v>
      </c>
      <c r="N11" s="134">
        <v>41053900</v>
      </c>
      <c r="O11" s="134">
        <v>41053900</v>
      </c>
      <c r="P11" s="336"/>
      <c r="Q11" s="297">
        <v>9800</v>
      </c>
      <c r="R11" s="284">
        <v>9770</v>
      </c>
      <c r="S11" s="336"/>
    </row>
    <row r="12" spans="1:19" s="29" customFormat="1" ht="29.25" customHeight="1">
      <c r="A12" s="129"/>
      <c r="B12" s="130"/>
      <c r="C12" s="131"/>
      <c r="D12" s="133">
        <v>9900000000</v>
      </c>
      <c r="E12" s="199" t="s">
        <v>171</v>
      </c>
      <c r="F12" s="215">
        <v>48471.8</v>
      </c>
      <c r="G12" s="140">
        <f>51408.9+14871.7</f>
        <v>66280.6</v>
      </c>
      <c r="H12" s="134"/>
      <c r="I12" s="140">
        <v>24200.4</v>
      </c>
      <c r="J12" s="140"/>
      <c r="K12" s="140"/>
      <c r="L12" s="134"/>
      <c r="M12" s="134"/>
      <c r="N12" s="134"/>
      <c r="O12" s="140"/>
      <c r="P12" s="196">
        <f>SUM(F12:O12)</f>
        <v>138952.80000000002</v>
      </c>
      <c r="Q12" s="299">
        <v>1000</v>
      </c>
      <c r="R12" s="280"/>
      <c r="S12" s="281">
        <f>Q12</f>
        <v>1000</v>
      </c>
    </row>
    <row r="13" spans="1:19" s="29" customFormat="1" ht="33" customHeight="1">
      <c r="A13" s="129"/>
      <c r="B13" s="130"/>
      <c r="C13" s="131"/>
      <c r="D13" s="133">
        <v>1210000000</v>
      </c>
      <c r="E13" s="199" t="s">
        <v>172</v>
      </c>
      <c r="F13" s="215"/>
      <c r="G13" s="215"/>
      <c r="H13" s="136">
        <v>349.9</v>
      </c>
      <c r="I13" s="136"/>
      <c r="J13" s="136">
        <v>1468.265</v>
      </c>
      <c r="K13" s="136"/>
      <c r="L13" s="136"/>
      <c r="M13" s="136"/>
      <c r="N13" s="136"/>
      <c r="O13" s="136"/>
      <c r="P13" s="196">
        <f>SUM(H13:O13)</f>
        <v>1818.165</v>
      </c>
      <c r="Q13" s="196"/>
      <c r="R13" s="280"/>
      <c r="S13" s="281">
        <f>SUM(R13)</f>
        <v>0</v>
      </c>
    </row>
    <row r="14" spans="1:19" s="29" customFormat="1" ht="32.25" customHeight="1">
      <c r="A14" s="129"/>
      <c r="B14" s="130"/>
      <c r="C14" s="131"/>
      <c r="D14" s="133">
        <v>1231820000</v>
      </c>
      <c r="E14" s="199" t="s">
        <v>198</v>
      </c>
      <c r="F14" s="215"/>
      <c r="G14" s="215"/>
      <c r="H14" s="136"/>
      <c r="I14" s="136"/>
      <c r="J14" s="136"/>
      <c r="K14" s="136"/>
      <c r="L14" s="136"/>
      <c r="M14" s="136"/>
      <c r="N14" s="136"/>
      <c r="O14" s="136"/>
      <c r="P14" s="196">
        <f>SUM(H14:O14)</f>
        <v>0</v>
      </c>
      <c r="Q14" s="196"/>
      <c r="R14" s="280">
        <v>1840</v>
      </c>
      <c r="S14" s="281">
        <f>SUM(R14)</f>
        <v>1840</v>
      </c>
    </row>
    <row r="15" spans="1:19" ht="30.75" hidden="1">
      <c r="A15" s="137" t="s">
        <v>137</v>
      </c>
      <c r="B15" s="138" t="s">
        <v>133</v>
      </c>
      <c r="C15" s="139">
        <v>0</v>
      </c>
      <c r="D15" s="193" t="s">
        <v>138</v>
      </c>
      <c r="E15" s="200" t="s">
        <v>173</v>
      </c>
      <c r="F15" s="141"/>
      <c r="G15" s="141"/>
      <c r="H15" s="140">
        <f>809.5-809.5</f>
        <v>0</v>
      </c>
      <c r="I15" s="140"/>
      <c r="J15" s="140"/>
      <c r="K15" s="140"/>
      <c r="L15" s="140"/>
      <c r="M15" s="140"/>
      <c r="N15" s="140"/>
      <c r="O15" s="140"/>
      <c r="P15" s="196">
        <f>SUM(H15:O15)</f>
        <v>0</v>
      </c>
      <c r="Q15" s="196"/>
      <c r="R15" s="280"/>
      <c r="S15" s="281">
        <f>SUM(R15)</f>
        <v>0</v>
      </c>
    </row>
    <row r="16" spans="1:19" ht="30.75" hidden="1">
      <c r="A16" s="137"/>
      <c r="B16" s="138"/>
      <c r="C16" s="139"/>
      <c r="D16" s="193" t="s">
        <v>237</v>
      </c>
      <c r="E16" s="200" t="s">
        <v>238</v>
      </c>
      <c r="F16" s="141"/>
      <c r="G16" s="141"/>
      <c r="H16" s="140"/>
      <c r="I16" s="140"/>
      <c r="J16" s="140"/>
      <c r="K16" s="140"/>
      <c r="L16" s="140"/>
      <c r="M16" s="140"/>
      <c r="N16" s="140"/>
      <c r="O16" s="140"/>
      <c r="P16" s="196">
        <f>SUM(H16:O16)</f>
        <v>0</v>
      </c>
      <c r="Q16" s="196"/>
      <c r="R16" s="280"/>
      <c r="S16" s="281">
        <f>SUM(R16)</f>
        <v>0</v>
      </c>
    </row>
    <row r="17" spans="1:19" ht="30.75" customHeight="1">
      <c r="A17" s="137">
        <v>13</v>
      </c>
      <c r="B17" s="142" t="s">
        <v>133</v>
      </c>
      <c r="C17" s="139">
        <v>0</v>
      </c>
      <c r="D17" s="134"/>
      <c r="E17" s="143" t="s">
        <v>139</v>
      </c>
      <c r="F17" s="144">
        <f aca="true" t="shared" si="0" ref="F17:O17">SUM(F12:F15)</f>
        <v>48471.8</v>
      </c>
      <c r="G17" s="144">
        <f t="shared" si="0"/>
        <v>66280.6</v>
      </c>
      <c r="H17" s="144">
        <f t="shared" si="0"/>
        <v>349.9</v>
      </c>
      <c r="I17" s="144">
        <f t="shared" si="0"/>
        <v>24200.4</v>
      </c>
      <c r="J17" s="144">
        <f t="shared" si="0"/>
        <v>1468.265</v>
      </c>
      <c r="K17" s="144">
        <f t="shared" si="0"/>
        <v>0</v>
      </c>
      <c r="L17" s="144">
        <f t="shared" si="0"/>
        <v>0</v>
      </c>
      <c r="M17" s="144">
        <f t="shared" si="0"/>
        <v>0</v>
      </c>
      <c r="N17" s="144">
        <f t="shared" si="0"/>
        <v>0</v>
      </c>
      <c r="O17" s="144">
        <f t="shared" si="0"/>
        <v>0</v>
      </c>
      <c r="P17" s="196">
        <f>SUM(F17:O17)</f>
        <v>140770.96500000003</v>
      </c>
      <c r="Q17" s="281">
        <f>SUM(Q12:Q14)</f>
        <v>1000</v>
      </c>
      <c r="R17" s="281">
        <f>SUM(R12:R14)</f>
        <v>1840</v>
      </c>
      <c r="S17" s="281">
        <f>SUM(S12:S14)</f>
        <v>2840</v>
      </c>
    </row>
    <row r="18" spans="1:17" ht="30.75" customHeight="1">
      <c r="A18" s="137"/>
      <c r="B18" s="142"/>
      <c r="C18" s="139"/>
      <c r="D18" s="194"/>
      <c r="E18" s="145"/>
      <c r="F18" s="145"/>
      <c r="G18" s="145"/>
      <c r="H18" s="146"/>
      <c r="I18" s="226"/>
      <c r="J18" s="226"/>
      <c r="K18" s="226"/>
      <c r="L18" s="226"/>
      <c r="M18" s="226"/>
      <c r="N18" s="147"/>
      <c r="O18" s="147"/>
      <c r="P18" s="197"/>
      <c r="Q18" s="197"/>
    </row>
    <row r="19" spans="1:19" ht="15.75" customHeight="1">
      <c r="A19" s="137"/>
      <c r="B19" s="142"/>
      <c r="C19" s="139"/>
      <c r="D19" s="232"/>
      <c r="E19" s="232"/>
      <c r="F19" s="232"/>
      <c r="G19" s="277"/>
      <c r="H19" s="232"/>
      <c r="I19" s="232"/>
      <c r="J19" s="303"/>
      <c r="K19" s="303"/>
      <c r="L19" s="303"/>
      <c r="M19" s="303"/>
      <c r="N19" s="303"/>
      <c r="O19" s="303"/>
      <c r="P19" s="303"/>
      <c r="Q19" s="303"/>
      <c r="R19" s="303"/>
      <c r="S19" s="303"/>
    </row>
    <row r="20" spans="1:18" ht="15">
      <c r="A20" s="148"/>
      <c r="B20" s="149"/>
      <c r="C20" s="149"/>
      <c r="D20" s="195"/>
      <c r="E20" s="29"/>
      <c r="F20" s="29"/>
      <c r="G20" s="29"/>
      <c r="I20" s="227"/>
      <c r="J20" s="227"/>
      <c r="K20" s="227"/>
      <c r="L20" s="227"/>
      <c r="M20" s="227"/>
      <c r="P20" s="214"/>
      <c r="Q20" s="214"/>
      <c r="R20" s="209"/>
    </row>
    <row r="21" spans="1:17" ht="20.25" customHeight="1">
      <c r="A21" s="150"/>
      <c r="B21" s="151"/>
      <c r="C21" s="151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22" s="154" customFormat="1" ht="15" hidden="1">
      <c r="A22" s="152"/>
      <c r="B22" s="153"/>
      <c r="C22" s="153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126"/>
      <c r="S22" s="126"/>
      <c r="T22" s="126"/>
      <c r="U22" s="126"/>
      <c r="V22" s="126"/>
    </row>
    <row r="23" spans="1:22" s="154" customFormat="1" ht="12.75" hidden="1">
      <c r="A23" s="152"/>
      <c r="B23" s="153"/>
      <c r="C23" s="153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</row>
    <row r="24" spans="1:22" s="154" customFormat="1" ht="12.75">
      <c r="A24" s="152"/>
      <c r="B24" s="153"/>
      <c r="C24" s="153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</row>
    <row r="25" spans="1:22" s="154" customFormat="1" ht="12.75">
      <c r="A25" s="152"/>
      <c r="B25" s="153"/>
      <c r="C25" s="153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</row>
    <row r="26" spans="1:3" ht="12.75">
      <c r="A26" s="150"/>
      <c r="B26" s="151"/>
      <c r="C26" s="151"/>
    </row>
    <row r="27" spans="1:3" ht="12.75">
      <c r="A27" s="150"/>
      <c r="B27" s="151"/>
      <c r="C27" s="151"/>
    </row>
    <row r="28" spans="1:3" ht="12.75">
      <c r="A28" s="150"/>
      <c r="B28" s="151"/>
      <c r="C28" s="151"/>
    </row>
    <row r="29" spans="1:3" ht="12.75">
      <c r="A29" s="150"/>
      <c r="B29" s="151"/>
      <c r="C29" s="151"/>
    </row>
    <row r="30" spans="1:3" ht="12.75">
      <c r="A30" s="150"/>
      <c r="B30" s="151"/>
      <c r="C30" s="151"/>
    </row>
    <row r="31" spans="1:3" ht="12.75">
      <c r="A31" s="150"/>
      <c r="B31" s="151"/>
      <c r="C31" s="151"/>
    </row>
    <row r="32" spans="1:3" ht="12.75">
      <c r="A32" s="150"/>
      <c r="B32" s="151"/>
      <c r="C32" s="151"/>
    </row>
    <row r="33" spans="1:3" ht="12.75">
      <c r="A33" s="150"/>
      <c r="B33" s="151"/>
      <c r="C33" s="151"/>
    </row>
    <row r="34" spans="1:3" ht="12.75">
      <c r="A34" s="150"/>
      <c r="B34" s="151"/>
      <c r="C34" s="151"/>
    </row>
    <row r="35" spans="1:3" ht="12.75">
      <c r="A35" s="150"/>
      <c r="B35" s="151"/>
      <c r="C35" s="151"/>
    </row>
    <row r="36" spans="1:3" ht="12.75">
      <c r="A36" s="150"/>
      <c r="B36" s="151"/>
      <c r="C36" s="151"/>
    </row>
    <row r="37" spans="1:3" ht="12.75">
      <c r="A37" s="150"/>
      <c r="B37" s="151"/>
      <c r="C37" s="151"/>
    </row>
    <row r="38" spans="1:3" ht="12.75">
      <c r="A38" s="150"/>
      <c r="B38" s="151"/>
      <c r="C38" s="151"/>
    </row>
    <row r="39" spans="1:3" ht="12.75">
      <c r="A39" s="150"/>
      <c r="B39" s="151"/>
      <c r="C39" s="151"/>
    </row>
    <row r="40" spans="1:3" ht="12.75">
      <c r="A40" s="150"/>
      <c r="B40" s="151"/>
      <c r="C40" s="151"/>
    </row>
    <row r="41" spans="1:3" ht="12.75">
      <c r="A41" s="150"/>
      <c r="B41" s="151"/>
      <c r="C41" s="151"/>
    </row>
    <row r="42" spans="1:3" ht="12.75">
      <c r="A42" s="150"/>
      <c r="B42" s="151"/>
      <c r="C42" s="151"/>
    </row>
    <row r="43" spans="1:3" ht="12.75">
      <c r="A43" s="150"/>
      <c r="B43" s="151"/>
      <c r="C43" s="151"/>
    </row>
    <row r="44" spans="1:3" ht="12.75">
      <c r="A44" s="150"/>
      <c r="B44" s="151"/>
      <c r="C44" s="151"/>
    </row>
    <row r="45" spans="1:3" ht="12.75">
      <c r="A45" s="150"/>
      <c r="B45" s="151"/>
      <c r="C45" s="151"/>
    </row>
    <row r="46" spans="1:3" ht="12.75">
      <c r="A46" s="150"/>
      <c r="B46" s="151"/>
      <c r="C46" s="151"/>
    </row>
    <row r="47" spans="1:3" ht="12.75">
      <c r="A47" s="150"/>
      <c r="B47" s="151"/>
      <c r="C47" s="151"/>
    </row>
    <row r="48" spans="1:3" ht="12.75">
      <c r="A48" s="150"/>
      <c r="B48" s="151"/>
      <c r="C48" s="151"/>
    </row>
    <row r="49" ht="44.25" customHeight="1">
      <c r="A49" s="150"/>
    </row>
    <row r="50" ht="12.75">
      <c r="A50" s="150"/>
    </row>
    <row r="51" ht="12.75">
      <c r="A51" s="150"/>
    </row>
    <row r="52" ht="15.75" thickBot="1">
      <c r="C52" s="155"/>
    </row>
    <row r="62" ht="45.75" customHeight="1"/>
  </sheetData>
  <sheetProtection/>
  <mergeCells count="14">
    <mergeCell ref="J19:S19"/>
    <mergeCell ref="P9:P11"/>
    <mergeCell ref="H9:H10"/>
    <mergeCell ref="I9:K9"/>
    <mergeCell ref="S9:S11"/>
    <mergeCell ref="G9:G10"/>
    <mergeCell ref="F8:P8"/>
    <mergeCell ref="D8:D11"/>
    <mergeCell ref="E8:E11"/>
    <mergeCell ref="R1:S1"/>
    <mergeCell ref="R3:S3"/>
    <mergeCell ref="D5:S5"/>
    <mergeCell ref="F9:F10"/>
    <mergeCell ref="Q8:S8"/>
  </mergeCells>
  <printOptions horizontalCentered="1"/>
  <pageMargins left="0.11811023622047245" right="0.11811023622047245" top="0.9448818897637796" bottom="0.15748031496062992" header="0.31496062992125984" footer="0.31496062992125984"/>
  <pageSetup fitToHeight="2" horizontalDpi="600" verticalDpi="600" orientation="landscape" paperSize="9" scale="50" r:id="rId1"/>
  <headerFooter differentFirst="1" alignWithMargins="0">
    <oddHeader>&amp;C&amp;P&amp;Rпродовження Додатка 3</oddHeader>
  </headerFooter>
  <rowBreaks count="1" manualBreakCount="1">
    <brk id="21" max="6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A7">
      <selection activeCell="J12" sqref="J12:L12"/>
    </sheetView>
  </sheetViews>
  <sheetFormatPr defaultColWidth="10.66015625" defaultRowHeight="12.75"/>
  <cols>
    <col min="1" max="1" width="14.33203125" style="72" customWidth="1"/>
    <col min="2" max="6" width="10.66015625" style="72" customWidth="1"/>
    <col min="7" max="7" width="16.5" style="72" customWidth="1"/>
    <col min="8" max="8" width="10.66015625" style="72" customWidth="1"/>
    <col min="9" max="9" width="12.83203125" style="72" customWidth="1"/>
    <col min="10" max="10" width="10.66015625" style="72" customWidth="1"/>
    <col min="11" max="11" width="13.66015625" style="72" customWidth="1"/>
    <col min="12" max="16384" width="10.66015625" style="72" customWidth="1"/>
  </cols>
  <sheetData>
    <row r="1" spans="9:11" ht="87.75" customHeight="1">
      <c r="I1" s="320" t="s">
        <v>323</v>
      </c>
      <c r="J1" s="320"/>
      <c r="K1" s="320"/>
    </row>
    <row r="2" spans="9:11" ht="15" customHeight="1">
      <c r="I2" s="178"/>
      <c r="J2" s="178"/>
      <c r="K2" s="178"/>
    </row>
    <row r="3" spans="1:11" ht="71.25" customHeight="1">
      <c r="A3" s="73"/>
      <c r="I3" s="346" t="s">
        <v>333</v>
      </c>
      <c r="J3" s="346"/>
      <c r="K3" s="346"/>
    </row>
    <row r="4" spans="1:11" ht="15.75" customHeight="1">
      <c r="A4" s="73"/>
      <c r="I4" s="238"/>
      <c r="J4" s="238"/>
      <c r="K4" s="238"/>
    </row>
    <row r="5" spans="1:12" ht="42" customHeight="1">
      <c r="A5" s="342" t="s">
        <v>278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</row>
    <row r="6" spans="1:11" ht="1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1" ht="15">
      <c r="A7" s="181">
        <v>1252300000</v>
      </c>
      <c r="B7" s="198"/>
      <c r="C7" s="90"/>
      <c r="D7" s="90"/>
      <c r="E7" s="90"/>
      <c r="F7" s="90"/>
      <c r="G7" s="90"/>
      <c r="H7" s="90"/>
      <c r="I7" s="90"/>
      <c r="J7" s="90"/>
      <c r="K7" s="90"/>
    </row>
    <row r="8" spans="1:11" ht="15">
      <c r="A8" s="180" t="s">
        <v>82</v>
      </c>
      <c r="B8" s="234"/>
      <c r="C8" s="233"/>
      <c r="D8" s="233"/>
      <c r="E8" s="233"/>
      <c r="F8" s="233"/>
      <c r="G8" s="233"/>
      <c r="H8" s="233"/>
      <c r="I8" s="233"/>
      <c r="J8" s="233"/>
      <c r="K8" s="233"/>
    </row>
    <row r="9" spans="1:12" ht="15">
      <c r="A9" s="230" t="s">
        <v>67</v>
      </c>
      <c r="B9" s="343" t="s">
        <v>275</v>
      </c>
      <c r="C9" s="343"/>
      <c r="D9" s="343"/>
      <c r="E9" s="343"/>
      <c r="F9" s="343"/>
      <c r="G9" s="343"/>
      <c r="H9" s="343"/>
      <c r="I9" s="343"/>
      <c r="J9" s="343"/>
      <c r="K9" s="343"/>
      <c r="L9" s="343"/>
    </row>
    <row r="10" spans="1:12" ht="51.75" customHeight="1">
      <c r="A10" s="231">
        <v>1</v>
      </c>
      <c r="B10" s="344" t="s">
        <v>274</v>
      </c>
      <c r="C10" s="344"/>
      <c r="D10" s="344"/>
      <c r="E10" s="344"/>
      <c r="F10" s="344"/>
      <c r="G10" s="344"/>
      <c r="H10" s="344"/>
      <c r="I10" s="344"/>
      <c r="J10" s="344"/>
      <c r="K10" s="344"/>
      <c r="L10" s="344"/>
    </row>
    <row r="11" ht="29.25" customHeight="1"/>
    <row r="12" spans="1:12" ht="15">
      <c r="A12" s="233"/>
      <c r="B12" s="233"/>
      <c r="C12" s="233"/>
      <c r="D12" s="233"/>
      <c r="E12" s="233"/>
      <c r="F12" s="233"/>
      <c r="G12" s="233"/>
      <c r="H12" s="233"/>
      <c r="I12" s="233"/>
      <c r="J12" s="345"/>
      <c r="K12" s="345"/>
      <c r="L12" s="345"/>
    </row>
  </sheetData>
  <sheetProtection/>
  <mergeCells count="6">
    <mergeCell ref="I1:K1"/>
    <mergeCell ref="A5:L5"/>
    <mergeCell ref="B9:L9"/>
    <mergeCell ref="B10:L10"/>
    <mergeCell ref="J12:L12"/>
    <mergeCell ref="I3:K3"/>
  </mergeCells>
  <printOptions/>
  <pageMargins left="1.1811023622047245" right="0.3937007874015748" top="0.7874015748031497" bottom="0.3937007874015748" header="0.5118110236220472" footer="0.5118110236220472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="85" zoomScaleNormal="85" zoomScalePageLayoutView="0" workbookViewId="0" topLeftCell="A10">
      <selection activeCell="I32" sqref="I32"/>
    </sheetView>
  </sheetViews>
  <sheetFormatPr defaultColWidth="8.83203125" defaultRowHeight="12.75"/>
  <cols>
    <col min="1" max="1" width="15.16015625" style="243" customWidth="1"/>
    <col min="2" max="2" width="61" style="243" customWidth="1"/>
    <col min="3" max="3" width="24.16015625" style="243" customWidth="1"/>
    <col min="4" max="4" width="20.66015625" style="243" customWidth="1"/>
    <col min="5" max="5" width="17.83203125" style="243" customWidth="1"/>
    <col min="6" max="6" width="18.66015625" style="243" customWidth="1"/>
    <col min="7" max="7" width="7" style="243" customWidth="1"/>
    <col min="8" max="8" width="8.83203125" style="243" customWidth="1"/>
    <col min="9" max="9" width="14.66015625" style="243" customWidth="1"/>
    <col min="10" max="10" width="15.16015625" style="243" customWidth="1"/>
    <col min="11" max="11" width="12.16015625" style="243" bestFit="1" customWidth="1"/>
    <col min="12" max="16384" width="8.83203125" style="243" customWidth="1"/>
  </cols>
  <sheetData>
    <row r="1" spans="1:8" ht="90.75" customHeight="1">
      <c r="A1" s="239"/>
      <c r="B1" s="240"/>
      <c r="C1" s="240"/>
      <c r="D1" s="241"/>
      <c r="E1" s="320" t="s">
        <v>324</v>
      </c>
      <c r="F1" s="320"/>
      <c r="G1" s="320"/>
      <c r="H1" s="242"/>
    </row>
    <row r="2" spans="1:7" ht="12" customHeight="1">
      <c r="A2" s="239"/>
      <c r="B2" s="240"/>
      <c r="C2" s="240"/>
      <c r="D2" s="241"/>
      <c r="E2" s="291"/>
      <c r="F2" s="291"/>
      <c r="G2" s="291"/>
    </row>
    <row r="3" spans="1:7" ht="69.75" customHeight="1">
      <c r="A3" s="239"/>
      <c r="B3" s="348"/>
      <c r="C3" s="348"/>
      <c r="D3" s="348"/>
      <c r="E3" s="346" t="s">
        <v>332</v>
      </c>
      <c r="F3" s="346"/>
      <c r="G3" s="346"/>
    </row>
    <row r="4" spans="1:6" ht="27" customHeight="1">
      <c r="A4" s="349" t="s">
        <v>309</v>
      </c>
      <c r="B4" s="349"/>
      <c r="C4" s="349"/>
      <c r="D4" s="349"/>
      <c r="E4" s="349"/>
      <c r="F4" s="349"/>
    </row>
    <row r="5" spans="1:6" ht="15">
      <c r="A5" s="244"/>
      <c r="B5" s="244"/>
      <c r="C5" s="244"/>
      <c r="D5" s="244"/>
      <c r="E5" s="244"/>
      <c r="F5" s="244"/>
    </row>
    <row r="6" spans="1:6" ht="12.75">
      <c r="A6" s="181">
        <v>1252300000</v>
      </c>
      <c r="B6" s="245"/>
      <c r="C6" s="245"/>
      <c r="D6" s="245"/>
      <c r="E6" s="245"/>
      <c r="F6" s="245"/>
    </row>
    <row r="7" spans="1:6" ht="12.75">
      <c r="A7" s="180" t="s">
        <v>82</v>
      </c>
      <c r="B7" s="240"/>
      <c r="C7" s="240"/>
      <c r="D7" s="240"/>
      <c r="E7" s="246"/>
      <c r="F7" s="246" t="s">
        <v>29</v>
      </c>
    </row>
    <row r="8" spans="1:6" ht="15">
      <c r="A8" s="350" t="s">
        <v>279</v>
      </c>
      <c r="B8" s="350" t="s">
        <v>280</v>
      </c>
      <c r="C8" s="350" t="s">
        <v>68</v>
      </c>
      <c r="D8" s="352" t="s">
        <v>2</v>
      </c>
      <c r="E8" s="354" t="s">
        <v>3</v>
      </c>
      <c r="F8" s="354"/>
    </row>
    <row r="9" spans="1:6" ht="30.75">
      <c r="A9" s="351"/>
      <c r="B9" s="351"/>
      <c r="C9" s="351"/>
      <c r="D9" s="353"/>
      <c r="E9" s="247" t="s">
        <v>69</v>
      </c>
      <c r="F9" s="247" t="s">
        <v>71</v>
      </c>
    </row>
    <row r="10" spans="1:6" ht="15">
      <c r="A10" s="248">
        <v>1</v>
      </c>
      <c r="B10" s="249">
        <v>2</v>
      </c>
      <c r="C10" s="249"/>
      <c r="D10" s="249">
        <v>3</v>
      </c>
      <c r="E10" s="249">
        <v>4</v>
      </c>
      <c r="F10" s="249">
        <v>5</v>
      </c>
    </row>
    <row r="11" spans="1:6" s="254" customFormat="1" ht="27.75" customHeight="1">
      <c r="A11" s="250" t="s">
        <v>281</v>
      </c>
      <c r="B11" s="251" t="s">
        <v>282</v>
      </c>
      <c r="C11" s="252">
        <f aca="true" t="shared" si="0" ref="C11:C32">D11+E11</f>
        <v>32227.789</v>
      </c>
      <c r="D11" s="253">
        <f>+D12+D15</f>
        <v>27744.403000000002</v>
      </c>
      <c r="E11" s="252">
        <f>+E12+E15</f>
        <v>4483.385999999999</v>
      </c>
      <c r="F11" s="252">
        <f>+F12+F15</f>
        <v>4483.385999999999</v>
      </c>
    </row>
    <row r="12" spans="1:6" s="254" customFormat="1" ht="30.75" hidden="1">
      <c r="A12" s="255" t="s">
        <v>283</v>
      </c>
      <c r="B12" s="256" t="s">
        <v>284</v>
      </c>
      <c r="C12" s="252">
        <f t="shared" si="0"/>
        <v>0</v>
      </c>
      <c r="D12" s="257">
        <f>+D13</f>
        <v>0</v>
      </c>
      <c r="E12" s="258">
        <f>+E14</f>
        <v>0</v>
      </c>
      <c r="F12" s="258">
        <f>+F14</f>
        <v>0</v>
      </c>
    </row>
    <row r="13" spans="1:6" s="254" customFormat="1" ht="30.75" customHeight="1" hidden="1">
      <c r="A13" s="255">
        <v>205320</v>
      </c>
      <c r="B13" s="256" t="s">
        <v>285</v>
      </c>
      <c r="C13" s="252">
        <f t="shared" si="0"/>
        <v>0</v>
      </c>
      <c r="D13" s="257"/>
      <c r="E13" s="259"/>
      <c r="F13" s="259"/>
    </row>
    <row r="14" spans="1:6" s="254" customFormat="1" ht="30.75" customHeight="1" hidden="1">
      <c r="A14" s="255">
        <v>205330</v>
      </c>
      <c r="B14" s="256" t="s">
        <v>286</v>
      </c>
      <c r="C14" s="252">
        <f t="shared" si="0"/>
        <v>0</v>
      </c>
      <c r="D14" s="257"/>
      <c r="E14" s="258"/>
      <c r="F14" s="258"/>
    </row>
    <row r="15" spans="1:6" s="254" customFormat="1" ht="34.5" customHeight="1">
      <c r="A15" s="255">
        <v>208000</v>
      </c>
      <c r="B15" s="256" t="s">
        <v>287</v>
      </c>
      <c r="C15" s="252">
        <f t="shared" si="0"/>
        <v>32227.789</v>
      </c>
      <c r="D15" s="257">
        <f>D21+D22</f>
        <v>27744.403000000002</v>
      </c>
      <c r="E15" s="258">
        <f>E21+E22</f>
        <v>4483.385999999999</v>
      </c>
      <c r="F15" s="258">
        <f>F21+F22</f>
        <v>4483.385999999999</v>
      </c>
    </row>
    <row r="16" spans="1:6" s="254" customFormat="1" ht="21.75" customHeight="1" hidden="1">
      <c r="A16" s="260">
        <v>208100</v>
      </c>
      <c r="B16" s="256" t="s">
        <v>288</v>
      </c>
      <c r="C16" s="252">
        <f t="shared" si="0"/>
        <v>0</v>
      </c>
      <c r="D16" s="253"/>
      <c r="E16" s="252"/>
      <c r="F16" s="252"/>
    </row>
    <row r="17" spans="1:6" s="254" customFormat="1" ht="19.5" customHeight="1" hidden="1">
      <c r="A17" s="260">
        <v>208200</v>
      </c>
      <c r="B17" s="256" t="s">
        <v>289</v>
      </c>
      <c r="C17" s="252">
        <f t="shared" si="0"/>
        <v>0</v>
      </c>
      <c r="D17" s="257"/>
      <c r="E17" s="258"/>
      <c r="F17" s="258"/>
    </row>
    <row r="18" spans="1:6" s="254" customFormat="1" ht="36" customHeight="1" hidden="1">
      <c r="A18" s="260" t="s">
        <v>290</v>
      </c>
      <c r="B18" s="256" t="s">
        <v>285</v>
      </c>
      <c r="C18" s="252">
        <f t="shared" si="0"/>
        <v>0</v>
      </c>
      <c r="D18" s="253"/>
      <c r="E18" s="259"/>
      <c r="F18" s="259"/>
    </row>
    <row r="19" spans="1:6" s="254" customFormat="1" ht="35.25" customHeight="1" hidden="1">
      <c r="A19" s="260" t="s">
        <v>291</v>
      </c>
      <c r="B19" s="256" t="s">
        <v>292</v>
      </c>
      <c r="C19" s="252">
        <f t="shared" si="0"/>
        <v>0</v>
      </c>
      <c r="D19" s="257"/>
      <c r="E19" s="258"/>
      <c r="F19" s="258"/>
    </row>
    <row r="20" spans="1:6" s="254" customFormat="1" ht="35.25" customHeight="1" hidden="1">
      <c r="A20" s="260" t="s">
        <v>293</v>
      </c>
      <c r="B20" s="256" t="s">
        <v>294</v>
      </c>
      <c r="C20" s="252">
        <f t="shared" si="0"/>
        <v>0</v>
      </c>
      <c r="D20" s="257"/>
      <c r="E20" s="258"/>
      <c r="F20" s="258"/>
    </row>
    <row r="21" spans="1:6" s="254" customFormat="1" ht="35.25" customHeight="1">
      <c r="A21" s="261">
        <v>208100</v>
      </c>
      <c r="B21" s="262" t="s">
        <v>288</v>
      </c>
      <c r="C21" s="252">
        <f t="shared" si="0"/>
        <v>32227.789</v>
      </c>
      <c r="D21" s="252">
        <f>32227.789</f>
        <v>32227.789</v>
      </c>
      <c r="E21" s="252"/>
      <c r="F21" s="252"/>
    </row>
    <row r="22" spans="1:6" s="254" customFormat="1" ht="49.5" customHeight="1">
      <c r="A22" s="260" t="s">
        <v>291</v>
      </c>
      <c r="B22" s="256" t="s">
        <v>292</v>
      </c>
      <c r="C22" s="252">
        <f t="shared" si="0"/>
        <v>0</v>
      </c>
      <c r="D22" s="257">
        <f>-17225-1840-30-35-30-323.386+15000</f>
        <v>-4483.385999999999</v>
      </c>
      <c r="E22" s="257">
        <f>19065+30+35+30+323.386-15000</f>
        <v>4483.385999999999</v>
      </c>
      <c r="F22" s="257">
        <f>19065+30+35+30+323.386-15000</f>
        <v>4483.385999999999</v>
      </c>
    </row>
    <row r="23" spans="1:6" s="254" customFormat="1" ht="28.5" customHeight="1">
      <c r="A23" s="255"/>
      <c r="B23" s="251" t="s">
        <v>295</v>
      </c>
      <c r="C23" s="252">
        <f t="shared" si="0"/>
        <v>32227.789</v>
      </c>
      <c r="D23" s="253">
        <f>+D11</f>
        <v>27744.403000000002</v>
      </c>
      <c r="E23" s="252">
        <f>+E11</f>
        <v>4483.385999999999</v>
      </c>
      <c r="F23" s="252">
        <f>+F11</f>
        <v>4483.385999999999</v>
      </c>
    </row>
    <row r="24" spans="1:6" s="254" customFormat="1" ht="15" customHeight="1">
      <c r="A24" s="250" t="s">
        <v>296</v>
      </c>
      <c r="B24" s="251" t="s">
        <v>297</v>
      </c>
      <c r="C24" s="252">
        <f t="shared" si="0"/>
        <v>32227.789</v>
      </c>
      <c r="D24" s="257">
        <f>D30+D31</f>
        <v>27744.403000000002</v>
      </c>
      <c r="E24" s="258">
        <f>E30+E31</f>
        <v>4483.385999999999</v>
      </c>
      <c r="F24" s="258">
        <f>F30+F31</f>
        <v>4483.385999999999</v>
      </c>
    </row>
    <row r="25" spans="1:6" s="254" customFormat="1" ht="0.75" customHeight="1" hidden="1">
      <c r="A25" s="260" t="s">
        <v>298</v>
      </c>
      <c r="B25" s="256" t="s">
        <v>299</v>
      </c>
      <c r="C25" s="252">
        <f t="shared" si="0"/>
        <v>0</v>
      </c>
      <c r="D25" s="253"/>
      <c r="E25" s="252"/>
      <c r="F25" s="252"/>
    </row>
    <row r="26" spans="1:6" s="254" customFormat="1" ht="30" customHeight="1" hidden="1">
      <c r="A26" s="260" t="s">
        <v>300</v>
      </c>
      <c r="B26" s="256" t="s">
        <v>301</v>
      </c>
      <c r="C26" s="252">
        <f t="shared" si="0"/>
        <v>0</v>
      </c>
      <c r="D26" s="257">
        <f>+D17</f>
        <v>0</v>
      </c>
      <c r="E26" s="258">
        <f>+E17</f>
        <v>0</v>
      </c>
      <c r="F26" s="258">
        <f>+F17</f>
        <v>0</v>
      </c>
    </row>
    <row r="27" spans="1:6" s="254" customFormat="1" ht="30.75" customHeight="1" hidden="1">
      <c r="A27" s="260" t="s">
        <v>302</v>
      </c>
      <c r="B27" s="256" t="s">
        <v>285</v>
      </c>
      <c r="C27" s="252">
        <f t="shared" si="0"/>
        <v>0</v>
      </c>
      <c r="D27" s="257">
        <f>+D13+D18</f>
        <v>0</v>
      </c>
      <c r="E27" s="258">
        <f>+E13+E18</f>
        <v>0</v>
      </c>
      <c r="F27" s="258">
        <f>+F13+F18</f>
        <v>0</v>
      </c>
    </row>
    <row r="28" spans="1:6" s="254" customFormat="1" ht="36" customHeight="1" hidden="1">
      <c r="A28" s="260" t="s">
        <v>303</v>
      </c>
      <c r="B28" s="256" t="s">
        <v>292</v>
      </c>
      <c r="C28" s="252">
        <f t="shared" si="0"/>
        <v>0</v>
      </c>
      <c r="D28" s="257"/>
      <c r="E28" s="258"/>
      <c r="F28" s="258"/>
    </row>
    <row r="29" spans="1:6" s="254" customFormat="1" ht="36" customHeight="1" hidden="1">
      <c r="A29" s="260" t="s">
        <v>304</v>
      </c>
      <c r="B29" s="256" t="s">
        <v>294</v>
      </c>
      <c r="C29" s="252">
        <f t="shared" si="0"/>
        <v>0</v>
      </c>
      <c r="D29" s="257"/>
      <c r="E29" s="258"/>
      <c r="F29" s="258"/>
    </row>
    <row r="30" spans="1:6" s="254" customFormat="1" ht="36" customHeight="1">
      <c r="A30" s="261" t="s">
        <v>298</v>
      </c>
      <c r="B30" s="262" t="s">
        <v>299</v>
      </c>
      <c r="C30" s="252">
        <f t="shared" si="0"/>
        <v>32227.789</v>
      </c>
      <c r="D30" s="252">
        <f>32227.789</f>
        <v>32227.789</v>
      </c>
      <c r="E30" s="252"/>
      <c r="F30" s="252"/>
    </row>
    <row r="31" spans="1:10" s="254" customFormat="1" ht="51.75" customHeight="1">
      <c r="A31" s="260" t="s">
        <v>303</v>
      </c>
      <c r="B31" s="256" t="s">
        <v>292</v>
      </c>
      <c r="C31" s="252">
        <f t="shared" si="0"/>
        <v>0</v>
      </c>
      <c r="D31" s="257">
        <f>-17225-1840-30-35-30-323.386+15000</f>
        <v>-4483.385999999999</v>
      </c>
      <c r="E31" s="257">
        <f>19065+30+35+30+323.386-15000</f>
        <v>4483.385999999999</v>
      </c>
      <c r="F31" s="257">
        <f>19065+30+35+30+323.386-15000</f>
        <v>4483.385999999999</v>
      </c>
      <c r="J31" s="275"/>
    </row>
    <row r="32" spans="1:11" s="254" customFormat="1" ht="28.5" customHeight="1">
      <c r="A32" s="255"/>
      <c r="B32" s="251" t="s">
        <v>305</v>
      </c>
      <c r="C32" s="252">
        <f t="shared" si="0"/>
        <v>32227.789</v>
      </c>
      <c r="D32" s="253">
        <f>+D24</f>
        <v>27744.403000000002</v>
      </c>
      <c r="E32" s="252">
        <f>+E24</f>
        <v>4483.385999999999</v>
      </c>
      <c r="F32" s="252">
        <f>+F24</f>
        <v>4483.385999999999</v>
      </c>
      <c r="I32" s="275"/>
      <c r="J32" s="275"/>
      <c r="K32" s="275"/>
    </row>
    <row r="33" spans="1:6" ht="15">
      <c r="A33" s="263"/>
      <c r="B33" s="264"/>
      <c r="C33" s="264"/>
      <c r="D33" s="265"/>
      <c r="E33" s="266"/>
      <c r="F33" s="266"/>
    </row>
    <row r="34" spans="1:6" ht="15.75" customHeight="1">
      <c r="A34" s="290"/>
      <c r="B34" s="4"/>
      <c r="C34" s="347"/>
      <c r="D34" s="347"/>
      <c r="E34" s="347"/>
      <c r="F34" s="347"/>
    </row>
    <row r="35" spans="1:5" ht="15">
      <c r="A35" s="267"/>
      <c r="B35" s="29"/>
      <c r="C35" s="29"/>
      <c r="D35" s="268"/>
      <c r="E35" s="269"/>
    </row>
    <row r="36" spans="1:6" ht="15">
      <c r="A36" s="29"/>
      <c r="B36" s="270"/>
      <c r="C36" s="270"/>
      <c r="D36" s="29"/>
      <c r="E36" s="29"/>
      <c r="F36" s="29"/>
    </row>
  </sheetData>
  <sheetProtection/>
  <mergeCells count="10">
    <mergeCell ref="C34:F34"/>
    <mergeCell ref="E1:G1"/>
    <mergeCell ref="B3:D3"/>
    <mergeCell ref="E3:G3"/>
    <mergeCell ref="A4:F4"/>
    <mergeCell ref="A8:A9"/>
    <mergeCell ref="B8:B9"/>
    <mergeCell ref="C8:C9"/>
    <mergeCell ref="D8:D9"/>
    <mergeCell ref="E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</cp:lastModifiedBy>
  <cp:lastPrinted>2023-06-09T07:46:36Z</cp:lastPrinted>
  <dcterms:created xsi:type="dcterms:W3CDTF">2014-01-17T10:52:16Z</dcterms:created>
  <dcterms:modified xsi:type="dcterms:W3CDTF">2023-07-19T09:51:02Z</dcterms:modified>
  <cp:category/>
  <cp:version/>
  <cp:contentType/>
  <cp:contentStatus/>
</cp:coreProperties>
</file>