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8880" activeTab="0"/>
  </bookViews>
  <sheets>
    <sheet name="дод.1" sheetId="1" r:id="rId1"/>
    <sheet name="дод.2" sheetId="2" r:id="rId2"/>
    <sheet name="Дод.3 " sheetId="3" state="hidden" r:id="rId3"/>
    <sheet name="дод.4 " sheetId="4" r:id="rId4"/>
    <sheet name="дод.5" sheetId="5" state="hidden" r:id="rId5"/>
    <sheet name="поясн" sheetId="6" state="hidden" r:id="rId6"/>
    <sheet name="пояснення" sheetId="7" r:id="rId7"/>
  </sheets>
  <definedNames>
    <definedName name="_xlfn.AGGREGATE" hidden="1">#NAME?</definedName>
    <definedName name="_xlnm.Print_Titles" localSheetId="0">'дод.1'!$10:$12</definedName>
    <definedName name="_xlnm.Print_Titles" localSheetId="1">'дод.2'!$7:$11</definedName>
    <definedName name="_xlnm.Print_Titles" localSheetId="3">'дод.4 '!$D:$E</definedName>
    <definedName name="_xlnm.Print_Area" localSheetId="0">'дод.1'!$A$1:$F$100</definedName>
    <definedName name="_xlnm.Print_Area" localSheetId="1">'дод.2'!$B$1:$R$81</definedName>
    <definedName name="_xlnm.Print_Area" localSheetId="3">'дод.4 '!$A$1:$R$19</definedName>
  </definedNames>
  <calcPr fullCalcOnLoad="1"/>
</workbook>
</file>

<file path=xl/sharedStrings.xml><?xml version="1.0" encoding="utf-8"?>
<sst xmlns="http://schemas.openxmlformats.org/spreadsheetml/2006/main" count="455" uniqueCount="376">
  <si>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</si>
  <si>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</si>
  <si>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</si>
  <si>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</si>
  <si>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</si>
  <si>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</si>
  <si>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</si>
  <si>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</si>
  <si>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</si>
  <si>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</si>
  <si>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</si>
  <si>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</si>
  <si>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</si>
  <si>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</si>
  <si>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</si>
  <si>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</si>
  <si>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</si>
  <si>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</si>
  <si>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</si>
  <si>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</si>
  <si>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</si>
  <si>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</si>
  <si>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</si>
  <si>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</si>
  <si>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</si>
  <si>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</si>
  <si>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Резервний фонд</t>
  </si>
  <si>
    <t>010116</t>
  </si>
  <si>
    <t>250404</t>
  </si>
  <si>
    <t>070101</t>
  </si>
  <si>
    <t>070401</t>
  </si>
  <si>
    <t>070802</t>
  </si>
  <si>
    <t>070804</t>
  </si>
  <si>
    <t>080101</t>
  </si>
  <si>
    <t>080800</t>
  </si>
  <si>
    <t>090203</t>
  </si>
  <si>
    <t>090214</t>
  </si>
  <si>
    <t>091205</t>
  </si>
  <si>
    <t>170302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</si>
  <si>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</si>
  <si>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окремим категоріям громадян з оплати послуг зв'язку</t>
  </si>
  <si>
    <t>тис. грн.</t>
  </si>
  <si>
    <t xml:space="preserve">Код 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</si>
  <si>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</si>
  <si>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</si>
  <si>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</si>
  <si>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</si>
  <si>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</si>
  <si>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</si>
  <si>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</si>
  <si>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</si>
  <si>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</si>
  <si>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</si>
  <si>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</si>
  <si>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</si>
  <si>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</si>
  <si>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</si>
  <si>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</si>
  <si>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</si>
  <si>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</si>
  <si>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</si>
  <si>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</si>
  <si>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</si>
  <si>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</si>
  <si>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Всього за типом боргового зобов’язання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</si>
  <si>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</si>
  <si>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тис.грн.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</si>
  <si>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</si>
  <si>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</si>
  <si>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</si>
  <si>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</si>
  <si>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</si>
  <si>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</si>
  <si>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</si>
  <si>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</si>
  <si>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</si>
  <si>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</si>
  <si>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</si>
  <si>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</si>
  <si>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</si>
  <si>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</si>
  <si>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</si>
  <si>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Надання дошкільної освіти</t>
  </si>
  <si>
    <t>1090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</si>
  <si>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</si>
  <si>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</si>
  <si>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</si>
  <si>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</si>
  <si>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</si>
  <si>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</si>
  <si>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</si>
  <si>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</si>
  <si>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</si>
  <si>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</si>
  <si>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</si>
  <si>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</si>
  <si>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 xml:space="preserve">Первинна медична допомога населенню, що надається центрами первинної медичної (медико-санітарної) допомоги </t>
  </si>
  <si>
    <t>Інші  заходи у сфері соціального захисту і соціального забезпечення</t>
  </si>
  <si>
    <t>3242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</si>
  <si>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</si>
  <si>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</si>
  <si>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інвалідністю,хворим,які не здатні до самообслуговування і потребують сторонньої допомоги</t>
  </si>
  <si>
    <t>Інші  заходи в галузі культури і мистецтва</t>
  </si>
  <si>
    <t xml:space="preserve">Інші заходи та заклади молодіжної політики 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</si>
  <si>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</si>
  <si>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</si>
  <si>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Рентна плата за користування надрами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</si>
  <si>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</si>
  <si>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</si>
  <si>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</si>
  <si>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Найменування заходу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</si>
  <si>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</si>
  <si>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</si>
  <si>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</si>
  <si>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</si>
  <si>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</si>
  <si>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</si>
  <si>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</si>
  <si>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</si>
  <si>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</si>
  <si>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</si>
  <si>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</si>
  <si>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</si>
  <si>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</si>
  <si>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</si>
  <si>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</si>
  <si>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</si>
  <si>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</si>
  <si>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</si>
  <si>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День Соборності України</t>
  </si>
  <si>
    <t>День пам҆яті жертв війн та миротворчих операцій</t>
  </si>
  <si>
    <t>Міжнародний жіночий день</t>
  </si>
  <si>
    <t>День Чорнобильської трагедії</t>
  </si>
  <si>
    <t>День прийняття декларації про державний суверенетет України</t>
  </si>
  <si>
    <t>День скорботи і пам'яті жертв війни в Україні</t>
  </si>
  <si>
    <t>День Конституції в України</t>
  </si>
  <si>
    <t>День партизанської слави</t>
  </si>
  <si>
    <t>День ветеранів та людей похилого віку</t>
  </si>
  <si>
    <t>День захисника України</t>
  </si>
  <si>
    <t>День Гідності і Свободи України</t>
  </si>
  <si>
    <t>День Збройних Сил України</t>
  </si>
  <si>
    <t>19.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</si>
  <si>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</si>
  <si>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</si>
  <si>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</si>
  <si>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</si>
  <si>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Найменування згідно з Класифікацією фінансування бюджету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</si>
  <si>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</si>
  <si>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</si>
  <si>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</si>
  <si>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</si>
  <si>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діяльності інклюзівно-ресурсних центрів</t>
  </si>
  <si>
    <t>0726</t>
  </si>
  <si>
    <t>Забезпечення діяльності іншіх закладів у сфері соціального захисту і соціального забезпечення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</si>
  <si>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</si>
  <si>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</si>
  <si>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</si>
  <si>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</si>
  <si>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</si>
  <si>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>1013133</t>
  </si>
  <si>
    <t>(код бюджету)</t>
  </si>
  <si>
    <t xml:space="preserve"> (код бюджету)</t>
  </si>
  <si>
    <t>День Незалежності України</t>
  </si>
  <si>
    <t>День пам'яті захисників України, які загинули в боротьбі за незалежність, суверенітет і територіальну цілісність України</t>
  </si>
  <si>
    <t>76 річниця визволення України від німецько-фашистських загарбників</t>
  </si>
  <si>
    <t>День пам᾽яті жертв Голодоморів в Укрвїні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</si>
  <si>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</si>
  <si>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</si>
  <si>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</si>
  <si>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Інша субвенція з місцевого бюджету на забезпечення безперебійного функціонування інфармаціоно-аналітичної системи моніторингу виконання місцевих бюджетів області (КЕКВ 2620)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</si>
  <si>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</si>
  <si>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</si>
  <si>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</si>
  <si>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</si>
  <si>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</si>
  <si>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</si>
  <si>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</si>
  <si>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</si>
  <si>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</si>
  <si>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</si>
  <si>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</si>
  <si>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</si>
  <si>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</si>
  <si>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</si>
  <si>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</si>
  <si>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</si>
  <si>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</si>
  <si>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</si>
  <si>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</si>
  <si>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</si>
  <si>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збір, сплачений юридичними особами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</si>
  <si>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</si>
  <si>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</si>
  <si>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</si>
  <si>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</si>
  <si>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</si>
  <si>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</si>
  <si>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</si>
  <si>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</si>
  <si>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</si>
  <si>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</si>
  <si>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</si>
  <si>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</si>
  <si>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</si>
  <si>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</si>
  <si>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0620</t>
  </si>
  <si>
    <t>Організація благоустрію населених пунктів</t>
  </si>
  <si>
    <t>2152</t>
  </si>
  <si>
    <t>0763</t>
  </si>
  <si>
    <t>Інші програми  та заходи у сфері охорони здоров"я</t>
  </si>
  <si>
    <t>Інші дотації з місцевого бюджету</t>
  </si>
  <si>
    <t>Міжбюджетні трансферти  на 2021 рік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</si>
  <si>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</si>
  <si>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</si>
  <si>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</si>
  <si>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</si>
  <si>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Трансферти з інших бюджетів до  бюджету ОТГ</t>
  </si>
  <si>
    <t>О3</t>
  </si>
  <si>
    <t>О4</t>
  </si>
  <si>
    <t>дотація на:</t>
  </si>
  <si>
    <t>субвенції</t>
  </si>
  <si>
    <t>загального фонду на:</t>
  </si>
  <si>
    <t>найменування трансферту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</si>
  <si>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</t>
  </si>
  <si>
    <t xml:space="preserve">Інша дотація на утримання закладів соціально-культурної сфери </t>
  </si>
  <si>
    <t>Субвенція з місцевого бюджету на здійснення переданих видатків у сфері освіти за рахунок коштів освітньої субвенції (оплата праці педагогічних працівників)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</si>
  <si>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 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</si>
  <si>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 загальної середньої освіти) 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</si>
  <si>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загальної середньої освіти) 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</si>
  <si>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</si>
  <si>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(3220)</t>
  </si>
  <si>
    <t>код Класифікації доходів бюджету</t>
  </si>
  <si>
    <t>Державний бюджет</t>
  </si>
  <si>
    <t>О6</t>
  </si>
  <si>
    <t>12517000000</t>
  </si>
  <si>
    <t>Всього</t>
  </si>
  <si>
    <t>12523000000                       тис.грн.</t>
  </si>
  <si>
    <t>День пам'яті та примирення, 76 річниці перемоги над нацизмом у Європі та 76 річниця завершення Другої світової війни</t>
  </si>
  <si>
    <t>Доходи місцевого бюджету Попаснянської  міської територіальної громади на 2021 рік</t>
  </si>
  <si>
    <t>Додаток №1</t>
  </si>
  <si>
    <t>виконавчого комітету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</si>
  <si>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</si>
  <si>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</si>
  <si>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</si>
  <si>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Видатки місцевого бюджету Попаснянської  міської територіальної громади на 2021 рік</t>
  </si>
  <si>
    <t>Відділ фінансів Попаснянської міської ради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</si>
  <si>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</si>
  <si>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</si>
  <si>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</si>
  <si>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</si>
  <si>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</si>
  <si>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0210180</t>
  </si>
  <si>
    <t>Виконконавчий комітет Попаснянської міської ради</t>
  </si>
  <si>
    <t>0212111</t>
  </si>
  <si>
    <t>0212152</t>
  </si>
  <si>
    <t>0213031</t>
  </si>
  <si>
    <t>0213032</t>
  </si>
  <si>
    <t>0213035</t>
  </si>
  <si>
    <t>0213105</t>
  </si>
  <si>
    <t>0213140</t>
  </si>
  <si>
    <t>0213133</t>
  </si>
  <si>
    <t>0213242</t>
  </si>
  <si>
    <t>0213160</t>
  </si>
  <si>
    <t>0216013</t>
  </si>
  <si>
    <t>Забезпечення діяльності водопровідно-каналізаційного господарства</t>
  </si>
  <si>
    <t>0216030</t>
  </si>
  <si>
    <t>0211010</t>
  </si>
  <si>
    <t>0211021</t>
  </si>
  <si>
    <t>0211031</t>
  </si>
  <si>
    <t>0211070</t>
  </si>
  <si>
    <t>0211080</t>
  </si>
  <si>
    <t>0211141</t>
  </si>
  <si>
    <t>0211142</t>
  </si>
  <si>
    <t>0211151</t>
  </si>
  <si>
    <t>0211152</t>
  </si>
  <si>
    <t>0211200</t>
  </si>
  <si>
    <t>0214030</t>
  </si>
  <si>
    <t>0214040</t>
  </si>
  <si>
    <t>0214060</t>
  </si>
  <si>
    <t>0214082</t>
  </si>
  <si>
    <t>0215011</t>
  </si>
  <si>
    <t>0215012</t>
  </si>
  <si>
    <t>0215031</t>
  </si>
  <si>
    <t>0215061</t>
  </si>
  <si>
    <t>0215062</t>
  </si>
  <si>
    <t>Інші заходи та заклади молодіжної політики</t>
  </si>
  <si>
    <t>0218330</t>
  </si>
  <si>
    <t>0540</t>
  </si>
  <si>
    <t>Інша діяльність у сфері екології та охорони природних ресурсів</t>
  </si>
  <si>
    <t>День визволення міста Попасна</t>
  </si>
  <si>
    <t xml:space="preserve"> Фінансування бюджету Попаснянської  міської територіальної громади на 2021 рік</t>
  </si>
  <si>
    <t>,</t>
  </si>
  <si>
    <t>Начальник Фінансового відділу Попаснянської міської ради</t>
  </si>
  <si>
    <t xml:space="preserve">Начальник Фінансового відділу </t>
  </si>
  <si>
    <t>Попаснянської міської ради</t>
  </si>
  <si>
    <t>Яна Омельченко</t>
  </si>
  <si>
    <t>Підтримка спорту вищих досягнень та організацій, які здійснюють фізкультурно-спортивну діяльність в регіоні</t>
  </si>
  <si>
    <t>Податок на прибуток підприємств</t>
  </si>
  <si>
    <t>0211160</t>
  </si>
  <si>
    <t xml:space="preserve">Акцизний податок з вироблених в Україні підакцизних товарів </t>
  </si>
  <si>
    <t>Пальне </t>
  </si>
  <si>
    <t>Акцизний податок з ввезених на митну територію України підакцизних товарів</t>
  </si>
  <si>
    <t xml:space="preserve"> Пальне</t>
  </si>
  <si>
    <t>Податок на майно</t>
  </si>
  <si>
    <t>Туристичний збір</t>
  </si>
  <si>
    <t>Єдиний податок</t>
  </si>
  <si>
    <t>Доходи від власності та підприємницької діяльності</t>
  </si>
  <si>
    <t>Плата за надання  адміністративних послуг</t>
  </si>
  <si>
    <t>Інші неподаткові надходження  </t>
  </si>
  <si>
    <t>Перелік  заходів, які фінансуються у 2021 році за рахунок місцевого бюджету</t>
  </si>
  <si>
    <t>Обласний бюджет Луганської області</t>
  </si>
  <si>
    <t>Бюджет Гірської міської територіальної громади</t>
  </si>
  <si>
    <t>021</t>
  </si>
  <si>
    <t>1000</t>
  </si>
  <si>
    <t>Освіта</t>
  </si>
  <si>
    <t>0100</t>
  </si>
  <si>
    <t>Державне управління</t>
  </si>
  <si>
    <t>1020</t>
  </si>
  <si>
    <t>Забезпечення діяльності центрів професійного розвитку педагогічних працівників</t>
  </si>
  <si>
    <t>1140</t>
  </si>
  <si>
    <t>Інші програми, заклади та заходи у сфері освіти</t>
  </si>
  <si>
    <t>1150</t>
  </si>
  <si>
    <t>2000</t>
  </si>
  <si>
    <t xml:space="preserve">Охорона здоров'я </t>
  </si>
  <si>
    <t>3000</t>
  </si>
  <si>
    <t>Соціальний захист та соціальне забезпечення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</si>
  <si>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</si>
  <si>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</si>
  <si>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</si>
  <si>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</si>
  <si>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</si>
  <si>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</si>
  <si>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</si>
  <si>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</si>
  <si>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8000</t>
  </si>
  <si>
    <t>Інша діяльність</t>
  </si>
  <si>
    <t>0212010</t>
  </si>
  <si>
    <t>0213241</t>
  </si>
  <si>
    <t>8710</t>
  </si>
  <si>
    <t>3718710</t>
  </si>
  <si>
    <t>Додаток №3
до  рішення 
виконавчого комітету 
від 22.01.2021 року №1</t>
  </si>
  <si>
    <t>Додаток №4
до  рішення 
виконавчого комітету 
від 22.01.2021 року №1</t>
  </si>
  <si>
    <t>Додаток №5
до  рішення 
виконавчого комітету 
від 22.01.2021 року №1</t>
  </si>
  <si>
    <t>3710160</t>
  </si>
  <si>
    <t>3710180</t>
  </si>
  <si>
    <t>Субвенція з місцевого бюджету на  здійснення підтримки окремих закладів та заходів у системі охорони здоров'я за рахунок відповідноїсубвенції з державного бюджету (лікування хворих на цукровий діабет інсуліном та на цукровий діабет десмопресином)</t>
  </si>
  <si>
    <t>0212144</t>
  </si>
  <si>
    <t>Централізовані заходи з лікування хворих на цукровий та нецукровий діабет</t>
  </si>
  <si>
    <t xml:space="preserve">до проєкту рішення </t>
  </si>
  <si>
    <t>від 12.02.2021 року №</t>
  </si>
  <si>
    <t>Додаток 2 
до проєкту  рішення 
виконавчого комітету 
 12.02.2021  №</t>
  </si>
  <si>
    <t>грн</t>
  </si>
  <si>
    <t>КОД</t>
  </si>
  <si>
    <t>КЕКВ</t>
  </si>
  <si>
    <t>Найменування</t>
  </si>
  <si>
    <t>у т.р. по місяцях</t>
  </si>
  <si>
    <t>Разом: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</si>
  <si>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</si>
  <si>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</si>
  <si>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</si>
  <si>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</si>
  <si>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</si>
  <si>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</si>
  <si>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</si>
  <si>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</si>
  <si>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</si>
  <si>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</si>
  <si>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</si>
  <si>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</si>
  <si>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Капітальний ремонт інших об`єктів</t>
  </si>
  <si>
    <t>Видатки - загальний фонд</t>
  </si>
  <si>
    <t>Доходи - загальний фонд</t>
  </si>
  <si>
    <t xml:space="preserve"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 </t>
  </si>
  <si>
    <t>Начальник фінансового  відділу Попаснянської міської ради</t>
  </si>
  <si>
    <t xml:space="preserve">Пояснення  внесення змін 
до проєкту місцевого бюджету Попаснянської міської 
територіальної громади на 2021 рік  (12523000000) (Виконком від 12.02.2021)
</t>
  </si>
  <si>
    <t>Медикаменти та перв'язувальні матеріали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</si>
</sst>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00_ ;[Red]\-#,##0.000\ "/>
    <numFmt numFmtId="219" formatCode="#,##0.000"/>
    <numFmt numFmtId="220" formatCode="#,##0.000\ _р_."/>
    <numFmt numFmtId="221" formatCode="#,##0.00000"/>
  </numFmts>
  <fonts count="7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4" fillId="4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68" fillId="47" borderId="12" applyNumberFormat="0" applyAlignment="0" applyProtection="0"/>
    <xf numFmtId="0" fontId="18" fillId="0" borderId="13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9" fillId="0" borderId="0" xfId="0" applyNumberFormat="1" applyFont="1" applyFill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0" xfId="0" applyNumberFormat="1" applyFont="1" applyFill="1" applyAlignment="1" applyProtection="1">
      <alignment vertical="center"/>
      <protection/>
    </xf>
    <xf numFmtId="0" fontId="0" fillId="52" borderId="0" xfId="0" applyFont="1" applyFill="1" applyAlignment="1">
      <alignment vertical="center"/>
    </xf>
    <xf numFmtId="49" fontId="21" fillId="0" borderId="0" xfId="100" applyNumberFormat="1" applyFont="1">
      <alignment/>
      <protection/>
    </xf>
    <xf numFmtId="0" fontId="21" fillId="0" borderId="0" xfId="100" applyFont="1">
      <alignment/>
      <protection/>
    </xf>
    <xf numFmtId="0" fontId="21" fillId="0" borderId="0" xfId="100" applyFont="1" applyAlignment="1">
      <alignment horizontal="left" vertical="top" wrapText="1"/>
      <protection/>
    </xf>
    <xf numFmtId="0" fontId="21" fillId="0" borderId="0" xfId="100">
      <alignment/>
      <protection/>
    </xf>
    <xf numFmtId="0" fontId="31" fillId="0" borderId="0" xfId="100" applyFont="1">
      <alignment/>
      <protection/>
    </xf>
    <xf numFmtId="0" fontId="26" fillId="0" borderId="0" xfId="100" applyFont="1" applyAlignment="1">
      <alignment horizontal="center" vertical="top" wrapText="1"/>
      <protection/>
    </xf>
    <xf numFmtId="0" fontId="21" fillId="0" borderId="0" xfId="100" applyFont="1" applyAlignment="1">
      <alignment horizontal="right"/>
      <protection/>
    </xf>
    <xf numFmtId="0" fontId="27" fillId="0" borderId="14" xfId="100" applyFont="1" applyBorder="1" applyAlignment="1">
      <alignment horizontal="center" vertical="center"/>
      <protection/>
    </xf>
    <xf numFmtId="0" fontId="27" fillId="0" borderId="14" xfId="100" applyFont="1" applyBorder="1" applyAlignment="1">
      <alignment horizontal="center"/>
      <protection/>
    </xf>
    <xf numFmtId="0" fontId="27" fillId="0" borderId="0" xfId="100" applyFont="1">
      <alignment/>
      <protection/>
    </xf>
    <xf numFmtId="0" fontId="27" fillId="0" borderId="0" xfId="100" applyFont="1" applyBorder="1">
      <alignment/>
      <protection/>
    </xf>
    <xf numFmtId="0" fontId="27" fillId="0" borderId="0" xfId="100" applyFont="1" applyFill="1" applyBorder="1">
      <alignment/>
      <protection/>
    </xf>
    <xf numFmtId="0" fontId="27" fillId="0" borderId="0" xfId="103" applyFont="1">
      <alignment/>
      <protection/>
    </xf>
    <xf numFmtId="0" fontId="27" fillId="0" borderId="0" xfId="0" applyFont="1" applyFill="1" applyAlignment="1">
      <alignment/>
    </xf>
    <xf numFmtId="0" fontId="0" fillId="52" borderId="15" xfId="0" applyNumberFormat="1" applyFont="1" applyFill="1" applyBorder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16" xfId="0" applyNumberFormat="1" applyFont="1" applyFill="1" applyBorder="1" applyAlignment="1" applyProtection="1">
      <alignment wrapText="1"/>
      <protection/>
    </xf>
    <xf numFmtId="0" fontId="0" fillId="52" borderId="17" xfId="0" applyNumberFormat="1" applyFont="1" applyFill="1" applyBorder="1" applyAlignment="1" applyProtection="1">
      <alignment wrapText="1"/>
      <protection/>
    </xf>
    <xf numFmtId="0" fontId="0" fillId="52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49" fontId="19" fillId="0" borderId="14" xfId="100" applyNumberFormat="1" applyFont="1" applyFill="1" applyBorder="1" applyAlignment="1">
      <alignment horizontal="left" vertical="top"/>
      <protection/>
    </xf>
    <xf numFmtId="0" fontId="32" fillId="0" borderId="14" xfId="100" applyFont="1" applyBorder="1" applyAlignment="1">
      <alignment horizontal="left" vertical="top" wrapText="1"/>
      <protection/>
    </xf>
    <xf numFmtId="218" fontId="37" fillId="0" borderId="14" xfId="100" applyNumberFormat="1" applyFont="1" applyBorder="1" applyAlignment="1">
      <alignment horizontal="left" vertical="top"/>
      <protection/>
    </xf>
    <xf numFmtId="0" fontId="33" fillId="0" borderId="14" xfId="100" applyFont="1" applyBorder="1" applyAlignment="1">
      <alignment horizontal="left" vertical="top" wrapText="1"/>
      <protection/>
    </xf>
    <xf numFmtId="218" fontId="36" fillId="0" borderId="14" xfId="100" applyNumberFormat="1" applyFont="1" applyBorder="1" applyAlignment="1">
      <alignment horizontal="left" vertical="top"/>
      <protection/>
    </xf>
    <xf numFmtId="0" fontId="27" fillId="0" borderId="14" xfId="100" applyFont="1" applyBorder="1" applyAlignment="1">
      <alignment horizontal="left" vertical="top" wrapText="1"/>
      <protection/>
    </xf>
    <xf numFmtId="218" fontId="29" fillId="0" borderId="14" xfId="100" applyNumberFormat="1" applyFont="1" applyBorder="1" applyAlignment="1">
      <alignment horizontal="left" vertical="top"/>
      <protection/>
    </xf>
    <xf numFmtId="218" fontId="29" fillId="0" borderId="14" xfId="100" applyNumberFormat="1" applyFont="1" applyBorder="1" applyAlignment="1">
      <alignment horizontal="left" vertical="top" wrapText="1"/>
      <protection/>
    </xf>
    <xf numFmtId="49" fontId="27" fillId="0" borderId="14" xfId="100" applyNumberFormat="1" applyFont="1" applyFill="1" applyBorder="1" applyAlignment="1">
      <alignment horizontal="left" vertical="top"/>
      <protection/>
    </xf>
    <xf numFmtId="218" fontId="28" fillId="0" borderId="14" xfId="100" applyNumberFormat="1" applyFont="1" applyBorder="1" applyAlignment="1">
      <alignment horizontal="left" vertical="top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7" fillId="52" borderId="18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 wrapText="1"/>
    </xf>
    <xf numFmtId="0" fontId="27" fillId="52" borderId="19" xfId="0" applyNumberFormat="1" applyFont="1" applyFill="1" applyBorder="1" applyAlignment="1" applyProtection="1">
      <alignment horizontal="center" vertical="center" wrapText="1"/>
      <protection/>
    </xf>
    <xf numFmtId="0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27" fillId="52" borderId="0" xfId="0" applyFont="1" applyFill="1" applyAlignment="1">
      <alignment/>
    </xf>
    <xf numFmtId="0" fontId="27" fillId="52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101" applyFont="1">
      <alignment/>
      <protection/>
    </xf>
    <xf numFmtId="0" fontId="27" fillId="52" borderId="14" xfId="0" applyFont="1" applyFill="1" applyBorder="1" applyAlignment="1">
      <alignment horizontal="center" vertical="center" wrapText="1"/>
    </xf>
    <xf numFmtId="217" fontId="27" fillId="0" borderId="0" xfId="0" applyNumberFormat="1" applyFont="1" applyFill="1" applyAlignment="1" applyProtection="1">
      <alignment/>
      <protection/>
    </xf>
    <xf numFmtId="217" fontId="0" fillId="0" borderId="0" xfId="0" applyNumberFormat="1" applyFont="1" applyFill="1" applyAlignment="1" applyProtection="1">
      <alignment/>
      <protection/>
    </xf>
    <xf numFmtId="1" fontId="27" fillId="52" borderId="20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40" fillId="0" borderId="0" xfId="105" applyNumberFormat="1" applyFont="1" applyFill="1" applyBorder="1" applyAlignment="1" applyProtection="1">
      <alignment vertical="top"/>
      <protection/>
    </xf>
    <xf numFmtId="0" fontId="22" fillId="0" borderId="0" xfId="105" applyNumberFormat="1" applyFont="1" applyFill="1" applyBorder="1" applyAlignment="1" applyProtection="1">
      <alignment vertical="top"/>
      <protection/>
    </xf>
    <xf numFmtId="0" fontId="41" fillId="0" borderId="0" xfId="105" applyNumberFormat="1" applyFont="1" applyFill="1" applyBorder="1" applyAlignment="1" applyProtection="1">
      <alignment vertical="top"/>
      <protection/>
    </xf>
    <xf numFmtId="0" fontId="19" fillId="0" borderId="14" xfId="105" applyNumberFormat="1" applyFont="1" applyFill="1" applyBorder="1" applyAlignment="1" applyProtection="1">
      <alignment horizontal="center" vertical="center" wrapText="1"/>
      <protection/>
    </xf>
    <xf numFmtId="0" fontId="19" fillId="0" borderId="14" xfId="105" applyNumberFormat="1" applyFont="1" applyFill="1" applyBorder="1" applyAlignment="1" applyProtection="1">
      <alignment horizontal="center" vertical="center"/>
      <protection/>
    </xf>
    <xf numFmtId="0" fontId="0" fillId="0" borderId="0" xfId="101">
      <alignment/>
      <protection/>
    </xf>
    <xf numFmtId="0" fontId="29" fillId="0" borderId="0" xfId="101" applyNumberFormat="1" applyFont="1" applyFill="1" applyBorder="1" applyAlignment="1" applyProtection="1">
      <alignment/>
      <protection/>
    </xf>
    <xf numFmtId="217" fontId="19" fillId="0" borderId="0" xfId="101" applyNumberFormat="1" applyFont="1" applyFill="1" applyAlignment="1" applyProtection="1">
      <alignment/>
      <protection/>
    </xf>
    <xf numFmtId="217" fontId="27" fillId="0" borderId="0" xfId="101" applyNumberFormat="1" applyFont="1">
      <alignment/>
      <protection/>
    </xf>
    <xf numFmtId="0" fontId="0" fillId="0" borderId="0" xfId="101" applyAlignment="1">
      <alignment horizontal="left" vertical="top"/>
      <protection/>
    </xf>
    <xf numFmtId="0" fontId="27" fillId="0" borderId="14" xfId="100" applyFont="1" applyBorder="1" applyAlignment="1">
      <alignment horizontal="center" vertical="center" wrapText="1"/>
      <protection/>
    </xf>
    <xf numFmtId="49" fontId="27" fillId="53" borderId="14" xfId="0" applyNumberFormat="1" applyFont="1" applyFill="1" applyBorder="1" applyAlignment="1">
      <alignment horizontal="center" vertical="center" wrapText="1"/>
    </xf>
    <xf numFmtId="219" fontId="19" fillId="53" borderId="14" xfId="0" applyNumberFormat="1" applyFont="1" applyFill="1" applyBorder="1" applyAlignment="1" applyProtection="1">
      <alignment horizontal="center" vertical="center" wrapText="1"/>
      <protection/>
    </xf>
    <xf numFmtId="0" fontId="27" fillId="53" borderId="14" xfId="0" applyFont="1" applyFill="1" applyBorder="1" applyAlignment="1">
      <alignment horizontal="center" vertical="center" wrapText="1"/>
    </xf>
    <xf numFmtId="219" fontId="34" fillId="53" borderId="14" xfId="0" applyNumberFormat="1" applyFont="1" applyFill="1" applyBorder="1" applyAlignment="1">
      <alignment horizontal="center" vertical="center" wrapText="1"/>
    </xf>
    <xf numFmtId="219" fontId="27" fillId="53" borderId="14" xfId="0" applyNumberFormat="1" applyFont="1" applyFill="1" applyBorder="1" applyAlignment="1" applyProtection="1">
      <alignment horizontal="center" vertical="center" wrapText="1"/>
      <protection/>
    </xf>
    <xf numFmtId="219" fontId="35" fillId="53" borderId="14" xfId="0" applyNumberFormat="1" applyFont="1" applyFill="1" applyBorder="1" applyAlignment="1">
      <alignment horizontal="center" vertical="center" wrapText="1"/>
    </xf>
    <xf numFmtId="219" fontId="0" fillId="0" borderId="0" xfId="0" applyNumberFormat="1" applyFont="1" applyFill="1" applyAlignment="1" applyProtection="1">
      <alignment/>
      <protection/>
    </xf>
    <xf numFmtId="49" fontId="27" fillId="53" borderId="20" xfId="0" applyNumberFormat="1" applyFont="1" applyFill="1" applyBorder="1" applyAlignment="1">
      <alignment horizontal="center" vertical="center" wrapText="1"/>
    </xf>
    <xf numFmtId="219" fontId="35" fillId="53" borderId="20" xfId="94" applyNumberFormat="1" applyFont="1" applyFill="1" applyBorder="1" applyAlignment="1">
      <alignment vertical="center"/>
      <protection/>
    </xf>
    <xf numFmtId="219" fontId="34" fillId="53" borderId="20" xfId="94" applyNumberFormat="1" applyFont="1" applyFill="1" applyBorder="1" applyAlignment="1">
      <alignment vertical="center"/>
      <protection/>
    </xf>
    <xf numFmtId="217" fontId="27" fillId="53" borderId="0" xfId="0" applyNumberFormat="1" applyFont="1" applyFill="1" applyAlignment="1">
      <alignment/>
    </xf>
    <xf numFmtId="0" fontId="0" fillId="53" borderId="0" xfId="0" applyFont="1" applyFill="1" applyAlignment="1">
      <alignment/>
    </xf>
    <xf numFmtId="0" fontId="19" fillId="0" borderId="0" xfId="105" applyNumberFormat="1" applyFont="1" applyFill="1" applyBorder="1" applyAlignment="1" applyProtection="1">
      <alignment horizontal="center" vertical="top"/>
      <protection/>
    </xf>
    <xf numFmtId="0" fontId="27" fillId="0" borderId="2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1" fillId="0" borderId="22" xfId="100" applyFont="1" applyBorder="1" applyAlignment="1">
      <alignment horizontal="center" vertical="top" wrapText="1"/>
      <protection/>
    </xf>
    <xf numFmtId="0" fontId="27" fillId="0" borderId="22" xfId="105" applyNumberFormat="1" applyFont="1" applyFill="1" applyBorder="1" applyAlignment="1" applyProtection="1">
      <alignment vertical="top"/>
      <protection/>
    </xf>
    <xf numFmtId="0" fontId="0" fillId="53" borderId="0" xfId="0" applyNumberFormat="1" applyFont="1" applyFill="1" applyAlignment="1" applyProtection="1">
      <alignment horizontal="center"/>
      <protection/>
    </xf>
    <xf numFmtId="0" fontId="19" fillId="53" borderId="14" xfId="0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vertical="center" wrapText="1"/>
    </xf>
    <xf numFmtId="219" fontId="34" fillId="53" borderId="14" xfId="94" applyNumberFormat="1" applyFont="1" applyFill="1" applyBorder="1" applyAlignment="1">
      <alignment vertical="center"/>
      <protection/>
    </xf>
    <xf numFmtId="0" fontId="27" fillId="53" borderId="1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219" fontId="71" fillId="53" borderId="14" xfId="94" applyNumberFormat="1" applyFont="1" applyFill="1" applyBorder="1" applyAlignment="1">
      <alignment vertical="center"/>
      <protection/>
    </xf>
    <xf numFmtId="49" fontId="27" fillId="53" borderId="0" xfId="0" applyNumberFormat="1" applyFont="1" applyFill="1" applyBorder="1" applyAlignment="1">
      <alignment horizontal="center" vertical="center" wrapText="1"/>
    </xf>
    <xf numFmtId="0" fontId="27" fillId="53" borderId="14" xfId="0" applyFont="1" applyFill="1" applyBorder="1" applyAlignment="1">
      <alignment horizontal="center" vertical="center"/>
    </xf>
    <xf numFmtId="219" fontId="27" fillId="53" borderId="14" xfId="94" applyNumberFormat="1" applyFont="1" applyFill="1" applyBorder="1" applyAlignment="1">
      <alignment vertical="center"/>
      <protection/>
    </xf>
    <xf numFmtId="219" fontId="19" fillId="54" borderId="14" xfId="0" applyNumberFormat="1" applyFont="1" applyFill="1" applyBorder="1" applyAlignment="1">
      <alignment vertical="center"/>
    </xf>
    <xf numFmtId="219" fontId="27" fillId="53" borderId="14" xfId="0" applyNumberFormat="1" applyFont="1" applyFill="1" applyBorder="1" applyAlignment="1">
      <alignment vertical="center"/>
    </xf>
    <xf numFmtId="219" fontId="35" fillId="53" borderId="18" xfId="94" applyNumberFormat="1" applyFont="1" applyFill="1" applyBorder="1" applyAlignment="1">
      <alignment vertical="center"/>
      <protection/>
    </xf>
    <xf numFmtId="219" fontId="35" fillId="53" borderId="14" xfId="94" applyNumberFormat="1" applyFont="1" applyFill="1" applyBorder="1" applyAlignment="1">
      <alignment vertical="center"/>
      <protection/>
    </xf>
    <xf numFmtId="49" fontId="27" fillId="53" borderId="14" xfId="0" applyNumberFormat="1" applyFont="1" applyFill="1" applyBorder="1" applyAlignment="1" applyProtection="1">
      <alignment horizontal="center" vertical="center"/>
      <protection/>
    </xf>
    <xf numFmtId="49" fontId="27" fillId="53" borderId="20" xfId="0" applyNumberFormat="1" applyFont="1" applyFill="1" applyBorder="1" applyAlignment="1" applyProtection="1">
      <alignment horizontal="center" vertical="center"/>
      <protection/>
    </xf>
    <xf numFmtId="0" fontId="27" fillId="53" borderId="20" xfId="0" applyFont="1" applyFill="1" applyBorder="1" applyAlignment="1">
      <alignment horizontal="center" vertical="center" wrapText="1"/>
    </xf>
    <xf numFmtId="0" fontId="27" fillId="53" borderId="14" xfId="106" applyFont="1" applyFill="1" applyBorder="1" applyAlignment="1">
      <alignment wrapText="1"/>
      <protection/>
    </xf>
    <xf numFmtId="219" fontId="19" fillId="53" borderId="14" xfId="0" applyNumberFormat="1" applyFont="1" applyFill="1" applyBorder="1" applyAlignment="1" applyProtection="1">
      <alignment horizontal="center" vertical="center"/>
      <protection/>
    </xf>
    <xf numFmtId="219" fontId="27" fillId="53" borderId="14" xfId="0" applyNumberFormat="1" applyFont="1" applyFill="1" applyBorder="1" applyAlignment="1" applyProtection="1">
      <alignment horizontal="center" vertical="center"/>
      <protection/>
    </xf>
    <xf numFmtId="0" fontId="27" fillId="53" borderId="23" xfId="0" applyFont="1" applyFill="1" applyBorder="1" applyAlignment="1">
      <alignment vertical="center" wrapText="1"/>
    </xf>
    <xf numFmtId="0" fontId="27" fillId="53" borderId="0" xfId="0" applyFont="1" applyFill="1" applyAlignment="1">
      <alignment vertical="center"/>
    </xf>
    <xf numFmtId="0" fontId="72" fillId="53" borderId="14" xfId="0" applyFont="1" applyFill="1" applyBorder="1" applyAlignment="1">
      <alignment wrapText="1"/>
    </xf>
    <xf numFmtId="0" fontId="27" fillId="53" borderId="23" xfId="0" applyNumberFormat="1" applyFont="1" applyFill="1" applyBorder="1" applyAlignment="1">
      <alignment vertical="center" wrapText="1"/>
    </xf>
    <xf numFmtId="0" fontId="27" fillId="53" borderId="14" xfId="0" applyNumberFormat="1" applyFont="1" applyFill="1" applyBorder="1" applyAlignment="1">
      <alignment vertical="center" wrapText="1"/>
    </xf>
    <xf numFmtId="0" fontId="72" fillId="53" borderId="14" xfId="102" applyFont="1" applyFill="1" applyBorder="1" applyAlignment="1">
      <alignment wrapText="1"/>
      <protection/>
    </xf>
    <xf numFmtId="0" fontId="27" fillId="53" borderId="14" xfId="0" applyFont="1" applyFill="1" applyBorder="1" applyAlignment="1">
      <alignment vertical="center"/>
    </xf>
    <xf numFmtId="0" fontId="72" fillId="53" borderId="20" xfId="0" applyFont="1" applyFill="1" applyBorder="1" applyAlignment="1">
      <alignment vertical="center" wrapText="1"/>
    </xf>
    <xf numFmtId="219" fontId="27" fillId="53" borderId="20" xfId="0" applyNumberFormat="1" applyFont="1" applyFill="1" applyBorder="1" applyAlignment="1" applyProtection="1">
      <alignment horizontal="center" vertical="center"/>
      <protection/>
    </xf>
    <xf numFmtId="0" fontId="27" fillId="53" borderId="14" xfId="0" applyNumberFormat="1" applyFont="1" applyFill="1" applyBorder="1" applyAlignment="1" applyProtection="1">
      <alignment vertical="center"/>
      <protection/>
    </xf>
    <xf numFmtId="0" fontId="19" fillId="53" borderId="14" xfId="0" applyNumberFormat="1" applyFont="1" applyFill="1" applyBorder="1" applyAlignment="1" applyProtection="1">
      <alignment vertical="center"/>
      <protection/>
    </xf>
    <xf numFmtId="219" fontId="19" fillId="53" borderId="14" xfId="0" applyNumberFormat="1" applyFont="1" applyFill="1" applyBorder="1" applyAlignment="1" applyProtection="1">
      <alignment vertical="center"/>
      <protection/>
    </xf>
    <xf numFmtId="0" fontId="27" fillId="0" borderId="0" xfId="101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101" applyFont="1">
      <alignment/>
      <protection/>
    </xf>
    <xf numFmtId="0" fontId="0" fillId="53" borderId="0" xfId="101" applyFont="1" applyFill="1" applyAlignment="1">
      <alignment/>
      <protection/>
    </xf>
    <xf numFmtId="0" fontId="42" fillId="0" borderId="0" xfId="101" applyFont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43" fillId="0" borderId="0" xfId="101" applyFont="1" applyAlignment="1">
      <alignment horizontal="center" vertical="center" wrapText="1"/>
      <protection/>
    </xf>
    <xf numFmtId="0" fontId="43" fillId="0" borderId="0" xfId="101" applyFont="1" applyAlignment="1">
      <alignment vertical="center" wrapText="1"/>
      <protection/>
    </xf>
    <xf numFmtId="0" fontId="43" fillId="0" borderId="14" xfId="101" applyFont="1" applyBorder="1" applyAlignment="1">
      <alignment horizontal="right"/>
      <protection/>
    </xf>
    <xf numFmtId="0" fontId="19" fillId="0" borderId="14" xfId="52" applyFont="1" applyBorder="1" applyAlignment="1">
      <alignment horizontal="right"/>
      <protection/>
    </xf>
    <xf numFmtId="0" fontId="19" fillId="0" borderId="23" xfId="52" applyFont="1" applyBorder="1" applyAlignment="1">
      <alignment horizontal="center"/>
      <protection/>
    </xf>
    <xf numFmtId="0" fontId="44" fillId="0" borderId="14" xfId="101" applyFont="1" applyBorder="1" applyAlignment="1">
      <alignment horizontal="center" vertical="center" wrapText="1"/>
      <protection/>
    </xf>
    <xf numFmtId="0" fontId="44" fillId="53" borderId="24" xfId="101" applyFont="1" applyFill="1" applyBorder="1" applyAlignment="1">
      <alignment horizontal="left" vertical="center" wrapText="1"/>
      <protection/>
    </xf>
    <xf numFmtId="0" fontId="44" fillId="53" borderId="20" xfId="101" applyFont="1" applyFill="1" applyBorder="1" applyAlignment="1">
      <alignment horizontal="left" vertical="center" wrapText="1"/>
      <protection/>
    </xf>
    <xf numFmtId="0" fontId="44" fillId="0" borderId="14" xfId="101" applyFont="1" applyBorder="1" applyAlignment="1">
      <alignment horizontal="left" vertical="center" wrapText="1"/>
      <protection/>
    </xf>
    <xf numFmtId="0" fontId="27" fillId="0" borderId="14" xfId="101" applyFont="1" applyBorder="1" applyAlignment="1">
      <alignment horizontal="center" vertical="center" wrapText="1"/>
      <protection/>
    </xf>
    <xf numFmtId="0" fontId="0" fillId="0" borderId="14" xfId="101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44" fillId="0" borderId="20" xfId="101" applyFont="1" applyBorder="1" applyAlignment="1">
      <alignment horizontal="center" vertical="center" wrapText="1"/>
      <protection/>
    </xf>
    <xf numFmtId="0" fontId="19" fillId="0" borderId="14" xfId="101" applyFont="1" applyBorder="1" applyAlignment="1">
      <alignment horizontal="center" vertical="center" wrapText="1"/>
      <protection/>
    </xf>
    <xf numFmtId="0" fontId="27" fillId="0" borderId="14" xfId="101" applyFont="1" applyBorder="1" applyAlignment="1">
      <alignment vertical="center" wrapText="1"/>
      <protection/>
    </xf>
    <xf numFmtId="0" fontId="19" fillId="53" borderId="14" xfId="101" applyFont="1" applyFill="1" applyBorder="1" applyAlignment="1">
      <alignment horizontal="center" vertical="center" wrapText="1"/>
      <protection/>
    </xf>
    <xf numFmtId="0" fontId="43" fillId="0" borderId="14" xfId="101" applyFont="1" applyBorder="1" applyAlignment="1">
      <alignment horizontal="center" vertical="center" wrapText="1"/>
      <protection/>
    </xf>
    <xf numFmtId="0" fontId="44" fillId="0" borderId="20" xfId="101" applyFont="1" applyBorder="1" applyAlignment="1">
      <alignment horizontal="right" vertical="center" wrapText="1"/>
      <protection/>
    </xf>
    <xf numFmtId="0" fontId="44" fillId="0" borderId="20" xfId="101" applyFont="1" applyBorder="1" applyAlignment="1">
      <alignment horizontal="left" vertical="center" wrapText="1"/>
      <protection/>
    </xf>
    <xf numFmtId="219" fontId="44" fillId="0" borderId="20" xfId="101" applyNumberFormat="1" applyFont="1" applyBorder="1" applyAlignment="1">
      <alignment horizontal="center" vertical="center" wrapText="1"/>
      <protection/>
    </xf>
    <xf numFmtId="219" fontId="44" fillId="0" borderId="14" xfId="101" applyNumberFormat="1" applyFont="1" applyBorder="1" applyAlignment="1">
      <alignment horizontal="center" vertical="center" wrapText="1"/>
      <protection/>
    </xf>
    <xf numFmtId="219" fontId="44" fillId="53" borderId="14" xfId="101" applyNumberFormat="1" applyFont="1" applyFill="1" applyBorder="1" applyAlignment="1">
      <alignment horizontal="center" vertical="center" wrapText="1"/>
      <protection/>
    </xf>
    <xf numFmtId="0" fontId="45" fillId="0" borderId="14" xfId="101" applyFont="1" applyBorder="1" applyAlignment="1">
      <alignment horizontal="right"/>
      <protection/>
    </xf>
    <xf numFmtId="0" fontId="28" fillId="0" borderId="14" xfId="52" applyFont="1" applyBorder="1" applyAlignment="1">
      <alignment horizontal="right"/>
      <protection/>
    </xf>
    <xf numFmtId="0" fontId="28" fillId="0" borderId="23" xfId="52" applyFont="1" applyBorder="1" applyAlignment="1">
      <alignment horizontal="center"/>
      <protection/>
    </xf>
    <xf numFmtId="49" fontId="27" fillId="0" borderId="14" xfId="101" applyNumberFormat="1" applyFont="1" applyFill="1" applyBorder="1" applyAlignment="1" applyProtection="1">
      <alignment horizontal="right" vertical="center"/>
      <protection/>
    </xf>
    <xf numFmtId="219" fontId="0" fillId="0" borderId="14" xfId="101" applyNumberFormat="1" applyFont="1" applyBorder="1" applyAlignment="1">
      <alignment horizontal="center" vertical="center" wrapText="1"/>
      <protection/>
    </xf>
    <xf numFmtId="219" fontId="27" fillId="0" borderId="14" xfId="101" applyNumberFormat="1" applyFont="1" applyBorder="1" applyAlignment="1">
      <alignment horizontal="center" vertical="center" wrapText="1"/>
      <protection/>
    </xf>
    <xf numFmtId="219" fontId="27" fillId="53" borderId="14" xfId="103" applyNumberFormat="1" applyFont="1" applyFill="1" applyBorder="1" applyAlignment="1">
      <alignment horizontal="center" vertical="center" wrapText="1"/>
      <protection/>
    </xf>
    <xf numFmtId="219" fontId="27" fillId="0" borderId="14" xfId="103" applyNumberFormat="1" applyFont="1" applyBorder="1" applyAlignment="1">
      <alignment horizontal="center" vertical="center" wrapText="1"/>
      <protection/>
    </xf>
    <xf numFmtId="219" fontId="27" fillId="0" borderId="20" xfId="103" applyNumberFormat="1" applyFont="1" applyBorder="1" applyAlignment="1">
      <alignment horizontal="center" vertical="center" wrapText="1"/>
      <protection/>
    </xf>
    <xf numFmtId="0" fontId="28" fillId="0" borderId="14" xfId="52" applyFont="1" applyBorder="1" applyAlignment="1">
      <alignment horizontal="right" wrapText="1"/>
      <protection/>
    </xf>
    <xf numFmtId="0" fontId="19" fillId="0" borderId="14" xfId="101" applyFont="1" applyBorder="1" applyAlignment="1">
      <alignment vertical="center" wrapText="1"/>
      <protection/>
    </xf>
    <xf numFmtId="219" fontId="19" fillId="0" borderId="14" xfId="101" applyNumberFormat="1" applyFont="1" applyBorder="1" applyAlignment="1">
      <alignment horizontal="center" vertical="center" wrapText="1"/>
      <protection/>
    </xf>
    <xf numFmtId="219" fontId="19" fillId="53" borderId="14" xfId="101" applyNumberFormat="1" applyFont="1" applyFill="1" applyBorder="1" applyAlignment="1">
      <alignment horizontal="center" vertical="center" wrapText="1"/>
      <protection/>
    </xf>
    <xf numFmtId="0" fontId="19" fillId="0" borderId="0" xfId="101" applyFont="1" applyBorder="1" applyAlignment="1">
      <alignment vertical="center" wrapText="1"/>
      <protection/>
    </xf>
    <xf numFmtId="219" fontId="19" fillId="0" borderId="0" xfId="101" applyNumberFormat="1" applyFont="1" applyBorder="1" applyAlignment="1">
      <alignment horizontal="center" vertical="center" wrapText="1"/>
      <protection/>
    </xf>
    <xf numFmtId="219" fontId="19" fillId="53" borderId="0" xfId="101" applyNumberFormat="1" applyFont="1" applyFill="1" applyBorder="1" applyAlignment="1">
      <alignment horizontal="center" vertical="center" wrapText="1"/>
      <protection/>
    </xf>
    <xf numFmtId="219" fontId="27" fillId="0" borderId="0" xfId="101" applyNumberFormat="1" applyFont="1" applyBorder="1" applyAlignment="1">
      <alignment horizontal="center" vertical="center" wrapText="1"/>
      <protection/>
    </xf>
    <xf numFmtId="219" fontId="44" fillId="0" borderId="0" xfId="101" applyNumberFormat="1" applyFont="1" applyBorder="1" applyAlignment="1">
      <alignment horizontal="center" vertical="center" wrapText="1"/>
      <protection/>
    </xf>
    <xf numFmtId="0" fontId="40" fillId="0" borderId="14" xfId="101" applyFont="1" applyBorder="1" applyAlignment="1">
      <alignment horizontal="right"/>
      <protection/>
    </xf>
    <xf numFmtId="0" fontId="0" fillId="0" borderId="14" xfId="101" applyFont="1" applyBorder="1">
      <alignment/>
      <protection/>
    </xf>
    <xf numFmtId="0" fontId="27" fillId="53" borderId="0" xfId="101" applyFont="1" applyFill="1">
      <alignment/>
      <protection/>
    </xf>
    <xf numFmtId="0" fontId="26" fillId="0" borderId="0" xfId="101" applyFont="1" applyBorder="1" applyAlignment="1">
      <alignment horizontal="right"/>
      <protection/>
    </xf>
    <xf numFmtId="0" fontId="0" fillId="0" borderId="0" xfId="101" applyFont="1" applyBorder="1">
      <alignment/>
      <protection/>
    </xf>
    <xf numFmtId="2" fontId="26" fillId="0" borderId="0" xfId="101" applyNumberFormat="1" applyFont="1" applyBorder="1" applyAlignment="1">
      <alignment horizontal="right"/>
      <protection/>
    </xf>
    <xf numFmtId="2" fontId="0" fillId="0" borderId="0" xfId="101" applyNumberFormat="1" applyFont="1" applyBorder="1">
      <alignment/>
      <protection/>
    </xf>
    <xf numFmtId="2" fontId="0" fillId="0" borderId="0" xfId="101" applyNumberFormat="1" applyFont="1">
      <alignment/>
      <protection/>
    </xf>
    <xf numFmtId="0" fontId="0" fillId="53" borderId="0" xfId="101" applyFont="1" applyFill="1">
      <alignment/>
      <protection/>
    </xf>
    <xf numFmtId="0" fontId="46" fillId="0" borderId="25" xfId="101" applyFont="1" applyBorder="1" applyAlignment="1">
      <alignment horizontal="center"/>
      <protection/>
    </xf>
    <xf numFmtId="0" fontId="44" fillId="0" borderId="24" xfId="101" applyFont="1" applyBorder="1" applyAlignment="1">
      <alignment horizontal="center" vertical="center" wrapText="1"/>
      <protection/>
    </xf>
    <xf numFmtId="4" fontId="27" fillId="0" borderId="14" xfId="101" applyNumberFormat="1" applyFont="1" applyBorder="1" applyAlignment="1">
      <alignment horizontal="center" vertical="center" wrapText="1"/>
      <protection/>
    </xf>
    <xf numFmtId="0" fontId="27" fillId="0" borderId="0" xfId="101" applyFont="1" applyBorder="1" applyAlignment="1">
      <alignment horizontal="center"/>
      <protection/>
    </xf>
    <xf numFmtId="217" fontId="1" fillId="53" borderId="14" xfId="104" applyNumberFormat="1" applyFont="1" applyFill="1" applyBorder="1" applyAlignment="1">
      <alignment horizontal="center" vertical="center" wrapText="1"/>
      <protection/>
    </xf>
    <xf numFmtId="203" fontId="21" fillId="0" borderId="0" xfId="104" applyNumberFormat="1">
      <alignment/>
      <protection/>
    </xf>
    <xf numFmtId="0" fontId="21" fillId="0" borderId="0" xfId="104">
      <alignment/>
      <protection/>
    </xf>
    <xf numFmtId="217" fontId="22" fillId="53" borderId="14" xfId="104" applyNumberFormat="1" applyFont="1" applyFill="1" applyBorder="1" applyAlignment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9" fillId="53" borderId="0" xfId="0" applyNumberFormat="1" applyFont="1" applyFill="1" applyAlignment="1" applyProtection="1">
      <alignment/>
      <protection/>
    </xf>
    <xf numFmtId="0" fontId="0" fillId="53" borderId="0" xfId="0" applyNumberFormat="1" applyFont="1" applyFill="1" applyAlignment="1" applyProtection="1">
      <alignment/>
      <protection/>
    </xf>
    <xf numFmtId="0" fontId="27" fillId="53" borderId="0" xfId="0" applyNumberFormat="1" applyFont="1" applyFill="1" applyAlignment="1" applyProtection="1">
      <alignment horizontal="left" vertical="center" wrapText="1"/>
      <protection/>
    </xf>
    <xf numFmtId="0" fontId="0" fillId="53" borderId="0" xfId="0" applyFont="1" applyFill="1" applyAlignment="1">
      <alignment horizontal="left" vertical="center" wrapText="1"/>
    </xf>
    <xf numFmtId="0" fontId="0" fillId="53" borderId="0" xfId="0" applyFont="1" applyFill="1" applyAlignment="1">
      <alignment horizontal="left" wrapText="1"/>
    </xf>
    <xf numFmtId="0" fontId="0" fillId="53" borderId="0" xfId="0" applyFont="1" applyFill="1" applyAlignment="1">
      <alignment/>
    </xf>
    <xf numFmtId="1" fontId="38" fillId="53" borderId="22" xfId="0" applyNumberFormat="1" applyFont="1" applyFill="1" applyBorder="1" applyAlignment="1" applyProtection="1">
      <alignment horizontal="center" vertical="center"/>
      <protection/>
    </xf>
    <xf numFmtId="0" fontId="19" fillId="53" borderId="0" xfId="0" applyFont="1" applyFill="1" applyAlignment="1">
      <alignment horizontal="center" vertical="center"/>
    </xf>
    <xf numFmtId="0" fontId="27" fillId="53" borderId="22" xfId="0" applyNumberFormat="1" applyFont="1" applyFill="1" applyBorder="1" applyAlignment="1" applyProtection="1">
      <alignment horizontal="center"/>
      <protection/>
    </xf>
    <xf numFmtId="0" fontId="27" fillId="53" borderId="22" xfId="0" applyNumberFormat="1" applyFont="1" applyFill="1" applyBorder="1" applyAlignment="1" applyProtection="1">
      <alignment vertical="center"/>
      <protection/>
    </xf>
    <xf numFmtId="0" fontId="27" fillId="53" borderId="14" xfId="0" applyNumberFormat="1" applyFont="1" applyFill="1" applyBorder="1" applyAlignment="1" applyProtection="1">
      <alignment horizontal="center" vertical="center" wrapText="1"/>
      <protection/>
    </xf>
    <xf numFmtId="0" fontId="27" fillId="53" borderId="20" xfId="0" applyNumberFormat="1" applyFont="1" applyFill="1" applyBorder="1" applyAlignment="1" applyProtection="1">
      <alignment horizontal="center" vertical="center" wrapText="1"/>
      <protection/>
    </xf>
    <xf numFmtId="0" fontId="34" fillId="53" borderId="14" xfId="0" applyFont="1" applyFill="1" applyBorder="1" applyAlignment="1">
      <alignment vertical="center" wrapText="1"/>
    </xf>
    <xf numFmtId="0" fontId="35" fillId="53" borderId="14" xfId="0" applyFont="1" applyFill="1" applyBorder="1" applyAlignment="1">
      <alignment wrapText="1"/>
    </xf>
    <xf numFmtId="0" fontId="27" fillId="53" borderId="14" xfId="0" applyFont="1" applyFill="1" applyBorder="1" applyAlignment="1">
      <alignment wrapText="1"/>
    </xf>
    <xf numFmtId="0" fontId="34" fillId="53" borderId="14" xfId="102" applyFont="1" applyFill="1" applyBorder="1" applyAlignment="1">
      <alignment horizontal="center" vertical="center" wrapText="1"/>
      <protection/>
    </xf>
    <xf numFmtId="0" fontId="34" fillId="53" borderId="14" xfId="102" applyFont="1" applyFill="1" applyBorder="1" applyAlignment="1">
      <alignment wrapText="1"/>
      <protection/>
    </xf>
    <xf numFmtId="0" fontId="72" fillId="53" borderId="14" xfId="102" applyFont="1" applyFill="1" applyBorder="1" applyAlignment="1">
      <alignment horizontal="center" vertical="center"/>
      <protection/>
    </xf>
    <xf numFmtId="0" fontId="19" fillId="53" borderId="14" xfId="0" applyFont="1" applyFill="1" applyBorder="1" applyAlignment="1">
      <alignment horizontal="center" vertical="center"/>
    </xf>
    <xf numFmtId="0" fontId="19" fillId="53" borderId="14" xfId="0" applyFont="1" applyFill="1" applyBorder="1" applyAlignment="1">
      <alignment vertical="center"/>
    </xf>
    <xf numFmtId="0" fontId="57" fillId="53" borderId="14" xfId="0" applyFont="1" applyFill="1" applyBorder="1" applyAlignment="1">
      <alignment horizontal="center" vertical="center"/>
    </xf>
    <xf numFmtId="0" fontId="41" fillId="53" borderId="14" xfId="104" applyFont="1" applyFill="1" applyBorder="1" applyAlignment="1">
      <alignment horizontal="center" vertical="top" wrapText="1"/>
      <protection/>
    </xf>
    <xf numFmtId="0" fontId="41" fillId="53" borderId="14" xfId="100" applyFont="1" applyFill="1" applyBorder="1" applyAlignment="1">
      <alignment horizontal="justify" wrapText="1"/>
      <protection/>
    </xf>
    <xf numFmtId="219" fontId="27" fillId="53" borderId="20" xfId="0" applyNumberFormat="1" applyFont="1" applyFill="1" applyBorder="1" applyAlignment="1" applyProtection="1">
      <alignment horizontal="center" vertical="center" wrapText="1"/>
      <protection/>
    </xf>
    <xf numFmtId="0" fontId="27" fillId="53" borderId="0" xfId="0" applyNumberFormat="1" applyFont="1" applyFill="1" applyAlignment="1" applyProtection="1">
      <alignment/>
      <protection/>
    </xf>
    <xf numFmtId="219" fontId="0" fillId="53" borderId="0" xfId="0" applyNumberFormat="1" applyFont="1" applyFill="1" applyAlignment="1" applyProtection="1">
      <alignment/>
      <protection/>
    </xf>
    <xf numFmtId="219" fontId="19" fillId="53" borderId="14" xfId="94" applyNumberFormat="1" applyFont="1" applyFill="1" applyBorder="1" applyAlignment="1">
      <alignment vertical="center"/>
      <protection/>
    </xf>
    <xf numFmtId="49" fontId="27" fillId="53" borderId="14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Alignment="1" applyProtection="1">
      <alignment vertical="top" wrapText="1"/>
      <protection/>
    </xf>
    <xf numFmtId="0" fontId="27" fillId="53" borderId="0" xfId="0" applyFont="1" applyFill="1" applyBorder="1" applyAlignment="1">
      <alignment horizontal="center" vertical="center" wrapText="1"/>
    </xf>
    <xf numFmtId="0" fontId="47" fillId="53" borderId="0" xfId="0" applyNumberFormat="1" applyFont="1" applyFill="1" applyAlignment="1" applyProtection="1">
      <alignment/>
      <protection/>
    </xf>
    <xf numFmtId="0" fontId="47" fillId="53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0" fontId="47" fillId="52" borderId="0" xfId="0" applyFont="1" applyFill="1" applyAlignment="1">
      <alignment/>
    </xf>
    <xf numFmtId="0" fontId="47" fillId="0" borderId="0" xfId="105" applyNumberFormat="1" applyFont="1" applyFill="1" applyBorder="1" applyAlignment="1" applyProtection="1">
      <alignment vertical="top"/>
      <protection/>
    </xf>
    <xf numFmtId="0" fontId="47" fillId="0" borderId="0" xfId="100" applyFont="1" applyBorder="1">
      <alignment/>
      <protection/>
    </xf>
    <xf numFmtId="219" fontId="47" fillId="53" borderId="0" xfId="101" applyNumberFormat="1" applyFont="1" applyFill="1" applyBorder="1" applyAlignment="1">
      <alignment horizontal="center" vertical="center" wrapText="1"/>
      <protection/>
    </xf>
    <xf numFmtId="49" fontId="27" fillId="53" borderId="20" xfId="0" applyNumberFormat="1" applyFont="1" applyFill="1" applyBorder="1" applyAlignment="1">
      <alignment horizontal="center" vertical="center"/>
    </xf>
    <xf numFmtId="49" fontId="27" fillId="53" borderId="18" xfId="0" applyNumberFormat="1" applyFont="1" applyFill="1" applyBorder="1" applyAlignment="1">
      <alignment horizontal="center" vertical="center" wrapText="1"/>
    </xf>
    <xf numFmtId="49" fontId="27" fillId="53" borderId="21" xfId="0" applyNumberFormat="1" applyFont="1" applyFill="1" applyBorder="1" applyAlignment="1">
      <alignment horizontal="center" vertical="center" wrapText="1"/>
    </xf>
    <xf numFmtId="49" fontId="27" fillId="53" borderId="26" xfId="0" applyNumberFormat="1" applyFont="1" applyFill="1" applyBorder="1" applyAlignment="1">
      <alignment horizontal="center" vertical="center" wrapText="1"/>
    </xf>
    <xf numFmtId="0" fontId="27" fillId="53" borderId="26" xfId="0" applyFont="1" applyFill="1" applyBorder="1" applyAlignment="1">
      <alignment vertical="center" wrapText="1"/>
    </xf>
    <xf numFmtId="219" fontId="27" fillId="53" borderId="20" xfId="0" applyNumberFormat="1" applyFont="1" applyFill="1" applyBorder="1" applyAlignment="1">
      <alignment vertical="center"/>
    </xf>
    <xf numFmtId="49" fontId="27" fillId="53" borderId="14" xfId="0" applyNumberFormat="1" applyFont="1" applyFill="1" applyBorder="1" applyAlignment="1">
      <alignment horizontal="left" vertical="center" wrapText="1"/>
    </xf>
    <xf numFmtId="219" fontId="27" fillId="0" borderId="0" xfId="0" applyNumberFormat="1" applyFont="1" applyFill="1" applyAlignment="1" applyProtection="1">
      <alignment horizontal="left" vertical="top"/>
      <protection/>
    </xf>
    <xf numFmtId="0" fontId="27" fillId="53" borderId="0" xfId="0" applyFont="1" applyFill="1" applyAlignment="1">
      <alignment/>
    </xf>
    <xf numFmtId="0" fontId="0" fillId="53" borderId="0" xfId="0" applyNumberFormat="1" applyFont="1" applyFill="1" applyAlignment="1" applyProtection="1">
      <alignment vertical="center"/>
      <protection/>
    </xf>
    <xf numFmtId="0" fontId="27" fillId="53" borderId="0" xfId="0" applyNumberFormat="1" applyFont="1" applyFill="1" applyBorder="1" applyAlignment="1" applyProtection="1">
      <alignment vertical="center"/>
      <protection/>
    </xf>
    <xf numFmtId="49" fontId="19" fillId="53" borderId="0" xfId="0" applyNumberFormat="1" applyFont="1" applyFill="1" applyBorder="1" applyAlignment="1">
      <alignment horizontal="center" vertical="center" wrapText="1"/>
    </xf>
    <xf numFmtId="0" fontId="19" fillId="53" borderId="0" xfId="0" applyFont="1" applyFill="1" applyBorder="1" applyAlignment="1">
      <alignment vertical="center" wrapText="1"/>
    </xf>
    <xf numFmtId="219" fontId="34" fillId="53" borderId="0" xfId="94" applyNumberFormat="1" applyFont="1" applyFill="1" applyBorder="1" applyAlignment="1">
      <alignment vertical="center"/>
      <protection/>
    </xf>
    <xf numFmtId="219" fontId="19" fillId="53" borderId="0" xfId="94" applyNumberFormat="1" applyFont="1" applyFill="1" applyBorder="1" applyAlignment="1">
      <alignment vertical="center"/>
      <protection/>
    </xf>
    <xf numFmtId="217" fontId="27" fillId="53" borderId="0" xfId="0" applyNumberFormat="1" applyFont="1" applyFill="1" applyAlignment="1">
      <alignment vertical="center"/>
    </xf>
    <xf numFmtId="0" fontId="0" fillId="53" borderId="0" xfId="0" applyFont="1" applyFill="1" applyAlignment="1">
      <alignment vertical="center"/>
    </xf>
    <xf numFmtId="49" fontId="19" fillId="53" borderId="14" xfId="0" applyNumberFormat="1" applyFont="1" applyFill="1" applyBorder="1" applyAlignment="1">
      <alignment horizontal="center" vertical="center" wrapText="1"/>
    </xf>
    <xf numFmtId="49" fontId="27" fillId="53" borderId="24" xfId="0" applyNumberFormat="1" applyFont="1" applyFill="1" applyBorder="1" applyAlignment="1">
      <alignment horizontal="center" vertical="center" wrapText="1"/>
    </xf>
    <xf numFmtId="0" fontId="27" fillId="53" borderId="20" xfId="0" applyFont="1" applyFill="1" applyBorder="1" applyAlignment="1">
      <alignment vertical="center"/>
    </xf>
    <xf numFmtId="219" fontId="73" fillId="53" borderId="14" xfId="94" applyNumberFormat="1" applyFont="1" applyFill="1" applyBorder="1" applyAlignment="1">
      <alignment vertical="center"/>
      <protection/>
    </xf>
    <xf numFmtId="49" fontId="27" fillId="53" borderId="14" xfId="101" applyNumberFormat="1" applyFont="1" applyFill="1" applyBorder="1" applyAlignment="1">
      <alignment horizontal="center" vertical="center" wrapText="1"/>
      <protection/>
    </xf>
    <xf numFmtId="0" fontId="27" fillId="53" borderId="20" xfId="101" applyFont="1" applyFill="1" applyBorder="1" applyAlignment="1">
      <alignment horizontal="center" vertical="center" wrapText="1"/>
      <protection/>
    </xf>
    <xf numFmtId="49" fontId="27" fillId="53" borderId="24" xfId="101" applyNumberFormat="1" applyFont="1" applyFill="1" applyBorder="1" applyAlignment="1">
      <alignment horizontal="center" vertical="center" wrapText="1"/>
      <protection/>
    </xf>
    <xf numFmtId="0" fontId="27" fillId="53" borderId="24" xfId="101" applyFont="1" applyFill="1" applyBorder="1" applyAlignment="1">
      <alignment vertical="center"/>
      <protection/>
    </xf>
    <xf numFmtId="0" fontId="27" fillId="53" borderId="20" xfId="0" applyFont="1" applyFill="1" applyBorder="1" applyAlignment="1">
      <alignment horizontal="center" vertical="center"/>
    </xf>
    <xf numFmtId="0" fontId="27" fillId="53" borderId="0" xfId="0" applyFont="1" applyFill="1" applyBorder="1" applyAlignment="1">
      <alignment vertical="center"/>
    </xf>
    <xf numFmtId="0" fontId="27" fillId="53" borderId="20" xfId="100" applyFont="1" applyFill="1" applyBorder="1" applyAlignment="1">
      <alignment vertical="center" wrapText="1"/>
      <protection/>
    </xf>
    <xf numFmtId="49" fontId="27" fillId="53" borderId="19" xfId="0" applyNumberFormat="1" applyFont="1" applyFill="1" applyBorder="1" applyAlignment="1">
      <alignment horizontal="center" vertical="center" wrapText="1"/>
    </xf>
    <xf numFmtId="0" fontId="27" fillId="53" borderId="23" xfId="0" applyFont="1" applyFill="1" applyBorder="1" applyAlignment="1">
      <alignment horizontal="center" vertical="center" wrapText="1"/>
    </xf>
    <xf numFmtId="49" fontId="27" fillId="53" borderId="23" xfId="0" applyNumberFormat="1" applyFont="1" applyFill="1" applyBorder="1" applyAlignment="1">
      <alignment horizontal="center" vertical="center" wrapText="1"/>
    </xf>
    <xf numFmtId="49" fontId="0" fillId="53" borderId="20" xfId="0" applyNumberFormat="1" applyFont="1" applyFill="1" applyBorder="1" applyAlignment="1">
      <alignment horizontal="center" vertical="center"/>
    </xf>
    <xf numFmtId="0" fontId="0" fillId="53" borderId="20" xfId="0" applyFont="1" applyFill="1" applyBorder="1" applyAlignment="1">
      <alignment vertical="center"/>
    </xf>
    <xf numFmtId="49" fontId="0" fillId="53" borderId="18" xfId="0" applyNumberFormat="1" applyFont="1" applyFill="1" applyBorder="1" applyAlignment="1">
      <alignment horizontal="center" vertical="center"/>
    </xf>
    <xf numFmtId="0" fontId="0" fillId="53" borderId="18" xfId="0" applyFont="1" applyFill="1" applyBorder="1" applyAlignment="1">
      <alignment vertical="center"/>
    </xf>
    <xf numFmtId="219" fontId="34" fillId="53" borderId="18" xfId="94" applyNumberFormat="1" applyFont="1" applyFill="1" applyBorder="1" applyAlignment="1">
      <alignment vertical="center"/>
      <protection/>
    </xf>
    <xf numFmtId="49" fontId="19" fillId="53" borderId="18" xfId="0" applyNumberFormat="1" applyFont="1" applyFill="1" applyBorder="1" applyAlignment="1">
      <alignment horizontal="center" vertical="center" wrapText="1"/>
    </xf>
    <xf numFmtId="0" fontId="27" fillId="53" borderId="26" xfId="0" applyFont="1" applyFill="1" applyBorder="1" applyAlignment="1">
      <alignment vertical="center"/>
    </xf>
    <xf numFmtId="219" fontId="47" fillId="53" borderId="0" xfId="0" applyNumberFormat="1" applyFont="1" applyFill="1" applyAlignment="1">
      <alignment/>
    </xf>
    <xf numFmtId="217" fontId="47" fillId="53" borderId="0" xfId="0" applyNumberFormat="1" applyFont="1" applyFill="1" applyAlignment="1">
      <alignment/>
    </xf>
    <xf numFmtId="0" fontId="0" fillId="53" borderId="0" xfId="0" applyNumberFormat="1" applyFont="1" applyFill="1" applyBorder="1" applyAlignment="1" applyProtection="1">
      <alignment horizontal="center"/>
      <protection/>
    </xf>
    <xf numFmtId="0" fontId="19" fillId="53" borderId="14" xfId="104" applyFont="1" applyFill="1" applyBorder="1" applyAlignment="1">
      <alignment horizontal="center" vertical="top" wrapText="1"/>
      <protection/>
    </xf>
    <xf numFmtId="0" fontId="19" fillId="53" borderId="14" xfId="100" applyFont="1" applyFill="1" applyBorder="1" applyAlignment="1">
      <alignment horizontal="justify" wrapText="1"/>
      <protection/>
    </xf>
    <xf numFmtId="0" fontId="34" fillId="53" borderId="14" xfId="0" applyFont="1" applyFill="1" applyBorder="1" applyAlignment="1">
      <alignment wrapText="1"/>
    </xf>
    <xf numFmtId="0" fontId="28" fillId="53" borderId="14" xfId="0" applyFont="1" applyFill="1" applyBorder="1" applyAlignment="1">
      <alignment vertical="center" wrapText="1"/>
    </xf>
    <xf numFmtId="0" fontId="19" fillId="53" borderId="14" xfId="0" applyFont="1" applyFill="1" applyBorder="1" applyAlignment="1">
      <alignment wrapText="1"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27" fillId="0" borderId="14" xfId="103" applyFont="1" applyBorder="1" applyAlignment="1">
      <alignment vertical="center" wrapText="1"/>
      <protection/>
    </xf>
    <xf numFmtId="49" fontId="19" fillId="53" borderId="23" xfId="0" applyNumberFormat="1" applyFont="1" applyFill="1" applyBorder="1" applyAlignment="1">
      <alignment horizontal="center" vertical="center" wrapText="1"/>
    </xf>
    <xf numFmtId="49" fontId="19" fillId="53" borderId="21" xfId="0" applyNumberFormat="1" applyFont="1" applyFill="1" applyBorder="1" applyAlignment="1">
      <alignment horizontal="center" vertical="center" wrapText="1"/>
    </xf>
    <xf numFmtId="0" fontId="19" fillId="53" borderId="20" xfId="0" applyFont="1" applyFill="1" applyBorder="1" applyAlignment="1">
      <alignment horizontal="center" vertical="center"/>
    </xf>
    <xf numFmtId="0" fontId="19" fillId="53" borderId="14" xfId="106" applyFont="1" applyFill="1" applyBorder="1" applyAlignment="1">
      <alignment horizontal="center" wrapText="1"/>
      <protection/>
    </xf>
    <xf numFmtId="0" fontId="19" fillId="53" borderId="24" xfId="101" applyFont="1" applyFill="1" applyBorder="1" applyAlignment="1">
      <alignment vertical="center"/>
      <protection/>
    </xf>
    <xf numFmtId="49" fontId="27" fillId="53" borderId="18" xfId="0" applyNumberFormat="1" applyFont="1" applyFill="1" applyBorder="1" applyAlignment="1">
      <alignment horizontal="center" vertical="center"/>
    </xf>
    <xf numFmtId="219" fontId="44" fillId="53" borderId="20" xfId="101" applyNumberFormat="1" applyFont="1" applyFill="1" applyBorder="1" applyAlignment="1">
      <alignment horizontal="center" vertical="center" wrapText="1"/>
      <protection/>
    </xf>
    <xf numFmtId="219" fontId="44" fillId="55" borderId="14" xfId="101" applyNumberFormat="1" applyFont="1" applyFill="1" applyBorder="1" applyAlignment="1">
      <alignment horizontal="center" vertical="center" wrapText="1"/>
      <protection/>
    </xf>
    <xf numFmtId="219" fontId="44" fillId="55" borderId="20" xfId="101" applyNumberFormat="1" applyFont="1" applyFill="1" applyBorder="1" applyAlignment="1">
      <alignment horizontal="center" vertical="center" wrapText="1"/>
      <protection/>
    </xf>
    <xf numFmtId="0" fontId="4" fillId="53" borderId="23" xfId="0" applyNumberFormat="1" applyFont="1" applyFill="1" applyBorder="1" applyAlignment="1">
      <alignment vertical="center" wrapText="1"/>
    </xf>
    <xf numFmtId="0" fontId="27" fillId="53" borderId="24" xfId="0" applyFont="1" applyFill="1" applyBorder="1" applyAlignment="1">
      <alignment vertical="center" wrapText="1"/>
    </xf>
    <xf numFmtId="219" fontId="0" fillId="53" borderId="0" xfId="0" applyNumberFormat="1" applyFont="1" applyFill="1" applyAlignment="1">
      <alignment/>
    </xf>
    <xf numFmtId="0" fontId="27" fillId="53" borderId="0" xfId="0" applyNumberFormat="1" applyFont="1" applyFill="1" applyAlignment="1" applyProtection="1">
      <alignment horizontal="left" vertical="top"/>
      <protection/>
    </xf>
    <xf numFmtId="1" fontId="27" fillId="53" borderId="20" xfId="0" applyNumberFormat="1" applyFont="1" applyFill="1" applyBorder="1" applyAlignment="1" applyProtection="1">
      <alignment horizontal="center" vertical="center" wrapText="1"/>
      <protection/>
    </xf>
    <xf numFmtId="0" fontId="0" fillId="53" borderId="0" xfId="0" applyNumberFormat="1" applyFont="1" applyFill="1" applyAlignment="1" applyProtection="1">
      <alignment/>
      <protection/>
    </xf>
    <xf numFmtId="0" fontId="47" fillId="0" borderId="0" xfId="0" applyFont="1" applyAlignment="1">
      <alignment/>
    </xf>
    <xf numFmtId="0" fontId="47" fillId="53" borderId="18" xfId="0" applyFont="1" applyFill="1" applyBorder="1" applyAlignment="1">
      <alignment/>
    </xf>
    <xf numFmtId="0" fontId="48" fillId="53" borderId="20" xfId="0" applyFont="1" applyFill="1" applyBorder="1" applyAlignment="1">
      <alignment/>
    </xf>
    <xf numFmtId="0" fontId="27" fillId="53" borderId="26" xfId="0" applyFont="1" applyFill="1" applyBorder="1" applyAlignment="1">
      <alignment/>
    </xf>
    <xf numFmtId="0" fontId="27" fillId="53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49" fillId="53" borderId="23" xfId="0" applyFont="1" applyFill="1" applyBorder="1" applyAlignment="1">
      <alignment horizontal="center"/>
    </xf>
    <xf numFmtId="0" fontId="47" fillId="53" borderId="14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9" fillId="53" borderId="15" xfId="0" applyFont="1" applyFill="1" applyBorder="1" applyAlignment="1">
      <alignment horizontal="center" vertical="center"/>
    </xf>
    <xf numFmtId="0" fontId="47" fillId="53" borderId="23" xfId="0" applyFont="1" applyFill="1" applyBorder="1" applyAlignment="1">
      <alignment horizontal="center"/>
    </xf>
    <xf numFmtId="0" fontId="40" fillId="53" borderId="17" xfId="0" applyFont="1" applyFill="1" applyBorder="1" applyAlignment="1">
      <alignment vertical="justify"/>
    </xf>
    <xf numFmtId="0" fontId="48" fillId="53" borderId="23" xfId="0" applyFont="1" applyFill="1" applyBorder="1" applyAlignment="1">
      <alignment horizontal="center"/>
    </xf>
    <xf numFmtId="0" fontId="48" fillId="53" borderId="14" xfId="0" applyFont="1" applyFill="1" applyBorder="1" applyAlignment="1">
      <alignment horizontal="right"/>
    </xf>
    <xf numFmtId="0" fontId="27" fillId="53" borderId="22" xfId="0" applyFont="1" applyFill="1" applyBorder="1" applyAlignment="1">
      <alignment horizontal="left"/>
    </xf>
    <xf numFmtId="1" fontId="49" fillId="53" borderId="20" xfId="0" applyNumberFormat="1" applyFont="1" applyFill="1" applyBorder="1" applyAlignment="1">
      <alignment horizontal="center"/>
    </xf>
    <xf numFmtId="0" fontId="49" fillId="53" borderId="14" xfId="0" applyFont="1" applyFill="1" applyBorder="1" applyAlignment="1">
      <alignment horizontal="center" vertical="center"/>
    </xf>
    <xf numFmtId="0" fontId="19" fillId="53" borderId="17" xfId="0" applyFont="1" applyFill="1" applyBorder="1" applyAlignment="1">
      <alignment vertical="justify"/>
    </xf>
    <xf numFmtId="0" fontId="49" fillId="53" borderId="14" xfId="0" applyFont="1" applyFill="1" applyBorder="1" applyAlignment="1">
      <alignment/>
    </xf>
    <xf numFmtId="1" fontId="47" fillId="5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7" fillId="53" borderId="22" xfId="0" applyFont="1" applyFill="1" applyBorder="1" applyAlignment="1">
      <alignment horizontal="left" wrapText="1"/>
    </xf>
    <xf numFmtId="0" fontId="27" fillId="53" borderId="0" xfId="101" applyFont="1" applyFill="1" applyAlignment="1">
      <alignment horizontal="left" wrapText="1"/>
      <protection/>
    </xf>
    <xf numFmtId="0" fontId="27" fillId="53" borderId="0" xfId="0" applyFont="1" applyFill="1" applyBorder="1" applyAlignment="1">
      <alignment horizontal="center" vertical="center" wrapText="1"/>
    </xf>
    <xf numFmtId="0" fontId="19" fillId="53" borderId="0" xfId="0" applyNumberFormat="1" applyFont="1" applyFill="1" applyAlignment="1" applyProtection="1">
      <alignment horizontal="center" vertical="center"/>
      <protection/>
    </xf>
    <xf numFmtId="0" fontId="19" fillId="53" borderId="0" xfId="0" applyFont="1" applyFill="1" applyAlignment="1">
      <alignment horizontal="center" vertical="center"/>
    </xf>
    <xf numFmtId="0" fontId="27" fillId="53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49" fontId="19" fillId="53" borderId="23" xfId="0" applyNumberFormat="1" applyFont="1" applyFill="1" applyBorder="1" applyAlignment="1" applyProtection="1">
      <alignment horizontal="center" vertical="center"/>
      <protection/>
    </xf>
    <xf numFmtId="49" fontId="19" fillId="53" borderId="21" xfId="0" applyNumberFormat="1" applyFont="1" applyFill="1" applyBorder="1" applyAlignment="1" applyProtection="1">
      <alignment horizontal="center" vertical="center"/>
      <protection/>
    </xf>
    <xf numFmtId="49" fontId="19" fillId="53" borderId="26" xfId="0" applyNumberFormat="1" applyFont="1" applyFill="1" applyBorder="1" applyAlignment="1" applyProtection="1">
      <alignment horizontal="center" vertical="center"/>
      <protection/>
    </xf>
    <xf numFmtId="219" fontId="27" fillId="53" borderId="23" xfId="94" applyNumberFormat="1" applyFont="1" applyFill="1" applyBorder="1" applyAlignment="1">
      <alignment horizontal="center" vertical="center"/>
      <protection/>
    </xf>
    <xf numFmtId="219" fontId="27" fillId="53" borderId="21" xfId="94" applyNumberFormat="1" applyFont="1" applyFill="1" applyBorder="1" applyAlignment="1">
      <alignment horizontal="center" vertical="center"/>
      <protection/>
    </xf>
    <xf numFmtId="219" fontId="27" fillId="53" borderId="26" xfId="94" applyNumberFormat="1" applyFont="1" applyFill="1" applyBorder="1" applyAlignment="1">
      <alignment horizontal="center" vertical="center"/>
      <protection/>
    </xf>
    <xf numFmtId="219" fontId="34" fillId="53" borderId="23" xfId="94" applyNumberFormat="1" applyFont="1" applyFill="1" applyBorder="1" applyAlignment="1">
      <alignment horizontal="center" vertical="center"/>
      <protection/>
    </xf>
    <xf numFmtId="219" fontId="34" fillId="53" borderId="21" xfId="94" applyNumberFormat="1" applyFont="1" applyFill="1" applyBorder="1" applyAlignment="1">
      <alignment horizontal="center" vertical="center"/>
      <protection/>
    </xf>
    <xf numFmtId="219" fontId="34" fillId="53" borderId="26" xfId="94" applyNumberFormat="1" applyFont="1" applyFill="1" applyBorder="1" applyAlignment="1">
      <alignment horizontal="center" vertical="center"/>
      <protection/>
    </xf>
    <xf numFmtId="49" fontId="27" fillId="53" borderId="23" xfId="0" applyNumberFormat="1" applyFont="1" applyFill="1" applyBorder="1" applyAlignment="1" applyProtection="1">
      <alignment horizontal="center" vertical="center"/>
      <protection/>
    </xf>
    <xf numFmtId="49" fontId="27" fillId="53" borderId="21" xfId="0" applyNumberFormat="1" applyFont="1" applyFill="1" applyBorder="1" applyAlignment="1" applyProtection="1">
      <alignment horizontal="center" vertical="center"/>
      <protection/>
    </xf>
    <xf numFmtId="49" fontId="27" fillId="53" borderId="26" xfId="0" applyNumberFormat="1" applyFont="1" applyFill="1" applyBorder="1" applyAlignment="1" applyProtection="1">
      <alignment horizontal="center" vertical="center"/>
      <protection/>
    </xf>
    <xf numFmtId="219" fontId="35" fillId="53" borderId="23" xfId="94" applyNumberFormat="1" applyFont="1" applyFill="1" applyBorder="1" applyAlignment="1">
      <alignment horizontal="center" vertical="center"/>
      <protection/>
    </xf>
    <xf numFmtId="219" fontId="35" fillId="53" borderId="21" xfId="94" applyNumberFormat="1" applyFont="1" applyFill="1" applyBorder="1" applyAlignment="1">
      <alignment horizontal="center" vertical="center"/>
      <protection/>
    </xf>
    <xf numFmtId="219" fontId="35" fillId="53" borderId="26" xfId="94" applyNumberFormat="1" applyFont="1" applyFill="1" applyBorder="1" applyAlignment="1">
      <alignment horizontal="center" vertical="center"/>
      <protection/>
    </xf>
    <xf numFmtId="49" fontId="19" fillId="53" borderId="23" xfId="0" applyNumberFormat="1" applyFont="1" applyFill="1" applyBorder="1" applyAlignment="1">
      <alignment horizontal="center" vertical="center"/>
    </xf>
    <xf numFmtId="49" fontId="19" fillId="53" borderId="21" xfId="0" applyNumberFormat="1" applyFont="1" applyFill="1" applyBorder="1" applyAlignment="1">
      <alignment horizontal="center" vertical="center"/>
    </xf>
    <xf numFmtId="49" fontId="19" fillId="53" borderId="26" xfId="0" applyNumberFormat="1" applyFont="1" applyFill="1" applyBorder="1" applyAlignment="1">
      <alignment horizontal="center" vertical="center"/>
    </xf>
    <xf numFmtId="49" fontId="19" fillId="53" borderId="16" xfId="0" applyNumberFormat="1" applyFont="1" applyFill="1" applyBorder="1" applyAlignment="1" applyProtection="1">
      <alignment horizontal="center" vertical="center"/>
      <protection/>
    </xf>
    <xf numFmtId="49" fontId="19" fillId="53" borderId="0" xfId="0" applyNumberFormat="1" applyFont="1" applyFill="1" applyBorder="1" applyAlignment="1" applyProtection="1">
      <alignment horizontal="center" vertical="center"/>
      <protection/>
    </xf>
    <xf numFmtId="49" fontId="19" fillId="53" borderId="27" xfId="0" applyNumberFormat="1" applyFont="1" applyFill="1" applyBorder="1" applyAlignment="1" applyProtection="1">
      <alignment horizontal="center" vertical="center"/>
      <protection/>
    </xf>
    <xf numFmtId="49" fontId="19" fillId="53" borderId="23" xfId="0" applyNumberFormat="1" applyFont="1" applyFill="1" applyBorder="1" applyAlignment="1">
      <alignment horizontal="center" vertical="center" wrapText="1"/>
    </xf>
    <xf numFmtId="49" fontId="19" fillId="53" borderId="21" xfId="0" applyNumberFormat="1" applyFont="1" applyFill="1" applyBorder="1" applyAlignment="1">
      <alignment horizontal="center" vertical="center" wrapText="1"/>
    </xf>
    <xf numFmtId="49" fontId="19" fillId="53" borderId="26" xfId="0" applyNumberFormat="1" applyFont="1" applyFill="1" applyBorder="1" applyAlignment="1">
      <alignment horizontal="center" vertical="center" wrapText="1"/>
    </xf>
    <xf numFmtId="49" fontId="19" fillId="53" borderId="17" xfId="0" applyNumberFormat="1" applyFont="1" applyFill="1" applyBorder="1" applyAlignment="1">
      <alignment horizontal="center" vertical="center" wrapText="1"/>
    </xf>
    <xf numFmtId="49" fontId="19" fillId="53" borderId="22" xfId="0" applyNumberFormat="1" applyFont="1" applyFill="1" applyBorder="1" applyAlignment="1">
      <alignment horizontal="center" vertical="center" wrapText="1"/>
    </xf>
    <xf numFmtId="49" fontId="19" fillId="53" borderId="24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left" vertical="top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47" fillId="53" borderId="28" xfId="0" applyFont="1" applyFill="1" applyBorder="1" applyAlignment="1">
      <alignment horizont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0" fillId="0" borderId="22" xfId="0" applyNumberFormat="1" applyFont="1" applyFill="1" applyBorder="1" applyAlignment="1" applyProtection="1">
      <alignment horizontal="right" vertical="top" wrapText="1"/>
      <protection/>
    </xf>
    <xf numFmtId="0" fontId="27" fillId="52" borderId="18" xfId="0" applyNumberFormat="1" applyFont="1" applyFill="1" applyBorder="1" applyAlignment="1" applyProtection="1">
      <alignment horizontal="center" vertical="center" wrapText="1"/>
      <protection/>
    </xf>
    <xf numFmtId="0" fontId="27" fillId="53" borderId="19" xfId="0" applyNumberFormat="1" applyFont="1" applyFill="1" applyBorder="1" applyAlignment="1" applyProtection="1">
      <alignment horizontal="center" vertical="center" wrapText="1"/>
      <protection/>
    </xf>
    <xf numFmtId="0" fontId="27" fillId="53" borderId="20" xfId="0" applyNumberFormat="1" applyFont="1" applyFill="1" applyBorder="1" applyAlignment="1" applyProtection="1">
      <alignment horizontal="center" vertical="center" wrapText="1"/>
      <protection/>
    </xf>
    <xf numFmtId="217" fontId="27" fillId="53" borderId="0" xfId="0" applyNumberFormat="1" applyFont="1" applyFill="1" applyBorder="1" applyAlignment="1" applyProtection="1">
      <alignment horizontal="left" vertical="center" wrapText="1"/>
      <protection/>
    </xf>
    <xf numFmtId="0" fontId="27" fillId="52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100" applyFont="1" applyFill="1" applyBorder="1" applyAlignment="1">
      <alignment horizontal="center" vertical="center" wrapText="1"/>
      <protection/>
    </xf>
    <xf numFmtId="0" fontId="27" fillId="0" borderId="20" xfId="100" applyFont="1" applyFill="1" applyBorder="1" applyAlignment="1">
      <alignment horizontal="center" vertical="center" wrapText="1"/>
      <protection/>
    </xf>
    <xf numFmtId="0" fontId="27" fillId="0" borderId="0" xfId="101" applyNumberFormat="1" applyFont="1" applyFill="1" applyAlignment="1" applyProtection="1">
      <alignment horizontal="left" vertical="center" wrapText="1"/>
      <protection/>
    </xf>
    <xf numFmtId="0" fontId="26" fillId="0" borderId="0" xfId="100" applyFont="1" applyAlignment="1">
      <alignment horizontal="center"/>
      <protection/>
    </xf>
    <xf numFmtId="0" fontId="19" fillId="0" borderId="0" xfId="100" applyFont="1" applyAlignment="1">
      <alignment horizontal="center" vertical="top" wrapText="1"/>
      <protection/>
    </xf>
    <xf numFmtId="0" fontId="27" fillId="0" borderId="15" xfId="100" applyFont="1" applyBorder="1" applyAlignment="1">
      <alignment horizontal="center" vertical="center" wrapText="1"/>
      <protection/>
    </xf>
    <xf numFmtId="0" fontId="27" fillId="0" borderId="17" xfId="100" applyFont="1" applyBorder="1" applyAlignment="1">
      <alignment horizontal="center" vertical="center" wrapText="1"/>
      <protection/>
    </xf>
    <xf numFmtId="0" fontId="27" fillId="0" borderId="14" xfId="100" applyFont="1" applyBorder="1" applyAlignment="1">
      <alignment horizontal="center" vertical="center" wrapText="1"/>
      <protection/>
    </xf>
    <xf numFmtId="0" fontId="31" fillId="0" borderId="0" xfId="100" applyFont="1" applyAlignment="1">
      <alignment horizontal="left" wrapText="1"/>
      <protection/>
    </xf>
    <xf numFmtId="0" fontId="31" fillId="0" borderId="0" xfId="100" applyFont="1" applyAlignment="1">
      <alignment horizontal="left"/>
      <protection/>
    </xf>
    <xf numFmtId="0" fontId="0" fillId="0" borderId="0" xfId="101" applyAlignment="1">
      <alignment/>
      <protection/>
    </xf>
    <xf numFmtId="0" fontId="0" fillId="0" borderId="0" xfId="0" applyAlignment="1">
      <alignment/>
    </xf>
    <xf numFmtId="0" fontId="27" fillId="0" borderId="0" xfId="101" applyFont="1" applyAlignment="1">
      <alignment horizontal="left" wrapText="1"/>
      <protection/>
    </xf>
    <xf numFmtId="0" fontId="0" fillId="0" borderId="0" xfId="0" applyAlignment="1">
      <alignment horizontal="left" wrapText="1"/>
    </xf>
    <xf numFmtId="219" fontId="47" fillId="0" borderId="28" xfId="101" applyNumberFormat="1" applyFont="1" applyBorder="1" applyAlignment="1">
      <alignment horizontal="center" vertical="center" wrapText="1"/>
      <protection/>
    </xf>
    <xf numFmtId="0" fontId="27" fillId="0" borderId="28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44" fillId="53" borderId="14" xfId="101" applyFont="1" applyFill="1" applyBorder="1" applyAlignment="1">
      <alignment horizontal="center" vertical="center" wrapText="1"/>
      <protection/>
    </xf>
    <xf numFmtId="0" fontId="0" fillId="53" borderId="0" xfId="0" applyFill="1" applyAlignment="1">
      <alignment horizontal="left" wrapText="1"/>
    </xf>
    <xf numFmtId="0" fontId="0" fillId="0" borderId="22" xfId="101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43" fillId="0" borderId="22" xfId="10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44" fillId="0" borderId="18" xfId="101" applyFont="1" applyBorder="1" applyAlignment="1">
      <alignment horizontal="center" vertical="center" wrapText="1"/>
      <protection/>
    </xf>
    <xf numFmtId="0" fontId="44" fillId="0" borderId="19" xfId="101" applyFont="1" applyBorder="1" applyAlignment="1">
      <alignment horizontal="center" vertical="center" wrapText="1"/>
      <protection/>
    </xf>
    <xf numFmtId="0" fontId="44" fillId="0" borderId="20" xfId="101" applyFont="1" applyBorder="1" applyAlignment="1">
      <alignment horizontal="center" vertical="center" wrapText="1"/>
      <protection/>
    </xf>
    <xf numFmtId="0" fontId="44" fillId="0" borderId="23" xfId="101" applyFont="1" applyBorder="1" applyAlignment="1">
      <alignment horizontal="center" vertical="center" wrapText="1"/>
      <protection/>
    </xf>
    <xf numFmtId="0" fontId="44" fillId="0" borderId="21" xfId="101" applyFont="1" applyBorder="1" applyAlignment="1">
      <alignment horizontal="center" vertical="center" wrapText="1"/>
      <protection/>
    </xf>
    <xf numFmtId="0" fontId="44" fillId="0" borderId="26" xfId="101" applyFont="1" applyBorder="1" applyAlignment="1">
      <alignment horizontal="center" vertical="center" wrapText="1"/>
      <protection/>
    </xf>
    <xf numFmtId="0" fontId="27" fillId="0" borderId="15" xfId="101" applyFont="1" applyBorder="1" applyAlignment="1">
      <alignment horizontal="center" vertical="center" wrapText="1"/>
      <protection/>
    </xf>
    <xf numFmtId="0" fontId="27" fillId="0" borderId="28" xfId="101" applyFont="1" applyBorder="1" applyAlignment="1">
      <alignment horizontal="center" vertical="center" wrapText="1"/>
      <protection/>
    </xf>
    <xf numFmtId="0" fontId="27" fillId="0" borderId="17" xfId="101" applyFont="1" applyBorder="1" applyAlignment="1">
      <alignment horizontal="center" vertical="center" wrapText="1"/>
      <protection/>
    </xf>
    <xf numFmtId="0" fontId="27" fillId="0" borderId="22" xfId="101" applyFont="1" applyBorder="1" applyAlignment="1">
      <alignment horizontal="center" vertical="center" wrapText="1"/>
      <protection/>
    </xf>
    <xf numFmtId="0" fontId="44" fillId="0" borderId="14" xfId="101" applyFont="1" applyBorder="1" applyAlignment="1">
      <alignment horizontal="center" vertical="center" wrapText="1"/>
      <protection/>
    </xf>
    <xf numFmtId="0" fontId="27" fillId="0" borderId="14" xfId="101" applyFont="1" applyBorder="1" applyAlignment="1">
      <alignment horizontal="center" vertical="center" wrapText="1"/>
      <protection/>
    </xf>
    <xf numFmtId="0" fontId="27" fillId="53" borderId="21" xfId="0" applyFont="1" applyFill="1" applyBorder="1" applyAlignment="1">
      <alignment horizontal="center" vertical="center" wrapText="1"/>
    </xf>
    <xf numFmtId="0" fontId="27" fillId="53" borderId="26" xfId="0" applyFont="1" applyFill="1" applyBorder="1" applyAlignment="1">
      <alignment horizontal="center" vertical="center" wrapText="1"/>
    </xf>
    <xf numFmtId="0" fontId="27" fillId="0" borderId="0" xfId="105" applyNumberFormat="1" applyFont="1" applyFill="1" applyBorder="1" applyAlignment="1" applyProtection="1">
      <alignment horizontal="left" vertical="top" wrapText="1"/>
      <protection/>
    </xf>
    <xf numFmtId="0" fontId="19" fillId="0" borderId="0" xfId="105" applyNumberFormat="1" applyFont="1" applyFill="1" applyBorder="1" applyAlignment="1" applyProtection="1">
      <alignment horizontal="center" vertical="top"/>
      <protection/>
    </xf>
    <xf numFmtId="0" fontId="27" fillId="0" borderId="14" xfId="105" applyNumberFormat="1" applyFont="1" applyFill="1" applyBorder="1" applyAlignment="1" applyProtection="1">
      <alignment horizontal="left" vertical="center"/>
      <protection/>
    </xf>
    <xf numFmtId="0" fontId="27" fillId="0" borderId="23" xfId="105" applyNumberFormat="1" applyFont="1" applyFill="1" applyBorder="1" applyAlignment="1" applyProtection="1">
      <alignment horizontal="left" vertical="center" wrapText="1"/>
      <protection/>
    </xf>
    <xf numFmtId="0" fontId="27" fillId="0" borderId="21" xfId="105" applyNumberFormat="1" applyFont="1" applyFill="1" applyBorder="1" applyAlignment="1" applyProtection="1">
      <alignment horizontal="left" vertical="center" wrapText="1"/>
      <protection/>
    </xf>
    <xf numFmtId="0" fontId="27" fillId="0" borderId="26" xfId="105" applyNumberFormat="1" applyFont="1" applyFill="1" applyBorder="1" applyAlignment="1" applyProtection="1">
      <alignment horizontal="left" vertical="center" wrapText="1"/>
      <protection/>
    </xf>
    <xf numFmtId="0" fontId="27" fillId="0" borderId="23" xfId="105" applyNumberFormat="1" applyFont="1" applyFill="1" applyBorder="1" applyAlignment="1" applyProtection="1">
      <alignment horizontal="left" vertical="center"/>
      <protection/>
    </xf>
    <xf numFmtId="0" fontId="27" fillId="0" borderId="21" xfId="105" applyNumberFormat="1" applyFont="1" applyFill="1" applyBorder="1" applyAlignment="1" applyProtection="1">
      <alignment horizontal="left" vertical="center"/>
      <protection/>
    </xf>
    <xf numFmtId="0" fontId="27" fillId="0" borderId="26" xfId="105" applyNumberFormat="1" applyFont="1" applyFill="1" applyBorder="1" applyAlignment="1" applyProtection="1">
      <alignment horizontal="left" vertical="center"/>
      <protection/>
    </xf>
    <xf numFmtId="0" fontId="27" fillId="0" borderId="0" xfId="105" applyNumberFormat="1" applyFont="1" applyFill="1" applyBorder="1" applyAlignment="1" applyProtection="1">
      <alignment horizontal="left" vertical="top"/>
      <protection/>
    </xf>
    <xf numFmtId="0" fontId="19" fillId="0" borderId="23" xfId="105" applyNumberFormat="1" applyFont="1" applyFill="1" applyBorder="1" applyAlignment="1" applyProtection="1">
      <alignment horizontal="center" vertical="top"/>
      <protection/>
    </xf>
    <xf numFmtId="0" fontId="19" fillId="0" borderId="21" xfId="105" applyNumberFormat="1" applyFont="1" applyFill="1" applyBorder="1" applyAlignment="1" applyProtection="1">
      <alignment horizontal="center" vertical="top"/>
      <protection/>
    </xf>
    <xf numFmtId="0" fontId="19" fillId="0" borderId="26" xfId="105" applyNumberFormat="1" applyFont="1" applyFill="1" applyBorder="1" applyAlignment="1" applyProtection="1">
      <alignment horizontal="center" vertical="top"/>
      <protection/>
    </xf>
    <xf numFmtId="0" fontId="27" fillId="0" borderId="22" xfId="105" applyNumberFormat="1" applyFont="1" applyFill="1" applyBorder="1" applyAlignment="1" applyProtection="1">
      <alignment horizontal="center" vertical="top"/>
      <protection/>
    </xf>
    <xf numFmtId="0" fontId="22" fillId="0" borderId="0" xfId="105" applyNumberFormat="1" applyFont="1" applyFill="1" applyBorder="1" applyAlignment="1" applyProtection="1">
      <alignment horizontal="center" vertical="center"/>
      <protection/>
    </xf>
    <xf numFmtId="0" fontId="22" fillId="0" borderId="0" xfId="105" applyNumberFormat="1" applyFont="1" applyFill="1" applyBorder="1" applyAlignment="1" applyProtection="1">
      <alignment horizontal="center" vertical="center"/>
      <protection/>
    </xf>
    <xf numFmtId="0" fontId="4" fillId="53" borderId="23" xfId="0" applyFont="1" applyFill="1" applyBorder="1" applyAlignment="1">
      <alignment horizontal="center" vertical="center" wrapText="1"/>
    </xf>
    <xf numFmtId="0" fontId="4" fillId="53" borderId="26" xfId="0" applyFont="1" applyFill="1" applyBorder="1" applyAlignment="1">
      <alignment horizontal="center" vertical="center" wrapText="1"/>
    </xf>
    <xf numFmtId="0" fontId="48" fillId="53" borderId="23" xfId="0" applyFont="1" applyFill="1" applyBorder="1" applyAlignment="1">
      <alignment horizontal="center"/>
    </xf>
    <xf numFmtId="0" fontId="48" fillId="53" borderId="26" xfId="0" applyFont="1" applyFill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9" fillId="53" borderId="23" xfId="0" applyFont="1" applyFill="1" applyBorder="1" applyAlignment="1">
      <alignment horizontal="center"/>
    </xf>
    <xf numFmtId="0" fontId="49" fillId="53" borderId="21" xfId="0" applyFont="1" applyFill="1" applyBorder="1" applyAlignment="1">
      <alignment horizontal="center"/>
    </xf>
    <xf numFmtId="0" fontId="49" fillId="53" borderId="26" xfId="0" applyFont="1" applyFill="1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" fillId="53" borderId="14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Обычный 3" xfId="101"/>
    <cellStyle name="Обычный 4" xfId="102"/>
    <cellStyle name="Обычный_ Додаток 4" xfId="103"/>
    <cellStyle name="Обычный_Бюджет 04" xfId="104"/>
    <cellStyle name="Обычный_Додаток 6" xfId="105"/>
    <cellStyle name="Обычный_Зміни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80</xdr:row>
      <xdr:rowOff>428625</xdr:rowOff>
    </xdr:from>
    <xdr:to>
      <xdr:col>3</xdr:col>
      <xdr:colOff>228600</xdr:colOff>
      <xdr:row>80</xdr:row>
      <xdr:rowOff>438150</xdr:rowOff>
    </xdr:to>
    <xdr:sp>
      <xdr:nvSpPr>
        <xdr:cNvPr id="1" name="Line 2"/>
        <xdr:cNvSpPr>
          <a:spLocks/>
        </xdr:cNvSpPr>
      </xdr:nvSpPr>
      <xdr:spPr>
        <a:xfrm>
          <a:off x="2609850" y="2450782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showGridLines="0" showZeros="0" tabSelected="1" zoomScaleSheetLayoutView="92" zoomScalePageLayoutView="0" workbookViewId="0" topLeftCell="A1">
      <selection activeCell="A97" sqref="A97"/>
    </sheetView>
  </sheetViews>
  <sheetFormatPr defaultColWidth="9.33203125" defaultRowHeight="12.75"/>
  <cols>
    <col min="1" max="1" width="16.83203125" style="193" customWidth="1"/>
    <col min="2" max="2" width="71.5" style="193" customWidth="1"/>
    <col min="3" max="3" width="16.16015625" style="193" customWidth="1"/>
    <col min="4" max="4" width="17.83203125" style="193" customWidth="1"/>
    <col min="5" max="5" width="14.16015625" style="193" customWidth="1"/>
    <col min="6" max="6" width="13.5" style="193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1:253" s="8" customFormat="1" ht="1.5" customHeight="1">
      <c r="A1" s="192"/>
      <c r="B1" s="192"/>
      <c r="C1" s="192"/>
      <c r="D1" s="192"/>
      <c r="E1" s="192"/>
      <c r="F1" s="192"/>
      <c r="G1" s="7"/>
      <c r="H1" s="7"/>
      <c r="I1" s="7"/>
      <c r="J1" s="7"/>
      <c r="K1" s="7"/>
      <c r="L1" s="7"/>
      <c r="IK1" s="7"/>
      <c r="IL1" s="7"/>
      <c r="IM1" s="7"/>
      <c r="IN1" s="7"/>
      <c r="IO1" s="7"/>
      <c r="IP1" s="7"/>
      <c r="IQ1" s="7"/>
      <c r="IR1" s="7"/>
      <c r="IS1" s="7"/>
    </row>
    <row r="2" ht="12.75" hidden="1"/>
    <row r="3" spans="3:13" ht="14.25" customHeight="1">
      <c r="C3" s="194" t="s">
        <v>239</v>
      </c>
      <c r="D3" s="195"/>
      <c r="E3" s="195"/>
      <c r="M3" s="1"/>
    </row>
    <row r="4" spans="3:13" ht="14.25" customHeight="1">
      <c r="C4" s="317" t="s">
        <v>348</v>
      </c>
      <c r="D4" s="317"/>
      <c r="E4" s="196"/>
      <c r="M4" s="1"/>
    </row>
    <row r="5" spans="3:13" ht="14.25" customHeight="1">
      <c r="C5" s="317" t="s">
        <v>240</v>
      </c>
      <c r="D5" s="317"/>
      <c r="E5" s="196"/>
      <c r="M5" s="1"/>
    </row>
    <row r="6" spans="3:13" ht="14.25" customHeight="1">
      <c r="C6" s="317" t="s">
        <v>349</v>
      </c>
      <c r="D6" s="317"/>
      <c r="E6" s="317"/>
      <c r="M6" s="1"/>
    </row>
    <row r="7" spans="1:6" ht="18" customHeight="1">
      <c r="A7" s="319" t="s">
        <v>238</v>
      </c>
      <c r="B7" s="320"/>
      <c r="C7" s="320"/>
      <c r="D7" s="320"/>
      <c r="E7" s="320"/>
      <c r="F7" s="216"/>
    </row>
    <row r="8" spans="1:6" ht="12.75" customHeight="1">
      <c r="A8" s="197"/>
      <c r="B8" s="198">
        <v>12523000000</v>
      </c>
      <c r="C8" s="199"/>
      <c r="D8" s="199"/>
      <c r="E8" s="199"/>
      <c r="F8" s="216"/>
    </row>
    <row r="9" spans="1:6" ht="18" customHeight="1">
      <c r="A9" s="197"/>
      <c r="B9" s="200" t="s">
        <v>161</v>
      </c>
      <c r="C9" s="201"/>
      <c r="D9" s="201"/>
      <c r="E9" s="201"/>
      <c r="F9" s="201" t="s">
        <v>41</v>
      </c>
    </row>
    <row r="10" spans="1:6" ht="17.25" customHeight="1">
      <c r="A10" s="321" t="s">
        <v>0</v>
      </c>
      <c r="B10" s="321" t="s">
        <v>158</v>
      </c>
      <c r="C10" s="321" t="s">
        <v>142</v>
      </c>
      <c r="D10" s="321" t="s">
        <v>2</v>
      </c>
      <c r="E10" s="322" t="s">
        <v>3</v>
      </c>
      <c r="F10" s="322"/>
    </row>
    <row r="11" spans="1:6" ht="60" customHeight="1">
      <c r="A11" s="321"/>
      <c r="B11" s="321"/>
      <c r="C11" s="321"/>
      <c r="D11" s="321"/>
      <c r="E11" s="202" t="s">
        <v>143</v>
      </c>
      <c r="F11" s="202" t="s">
        <v>148</v>
      </c>
    </row>
    <row r="12" spans="1:6" ht="12" customHeight="1">
      <c r="A12" s="203">
        <v>1</v>
      </c>
      <c r="B12" s="203">
        <v>2</v>
      </c>
      <c r="C12" s="203">
        <v>3</v>
      </c>
      <c r="D12" s="203">
        <v>4</v>
      </c>
      <c r="E12" s="202">
        <v>5</v>
      </c>
      <c r="F12" s="202">
        <v>6</v>
      </c>
    </row>
    <row r="13" spans="1:253" s="10" customFormat="1" ht="20.25" customHeight="1">
      <c r="A13" s="95">
        <v>10000000</v>
      </c>
      <c r="B13" s="204" t="s">
        <v>1</v>
      </c>
      <c r="C13" s="78">
        <f aca="true" t="shared" si="0" ref="C13:C98">D13+E13</f>
        <v>137161.348</v>
      </c>
      <c r="D13" s="80">
        <f>D14+D23+D29+D35</f>
        <v>137097.348</v>
      </c>
      <c r="E13" s="80">
        <f>E51</f>
        <v>64</v>
      </c>
      <c r="F13" s="80"/>
      <c r="G13" s="9"/>
      <c r="H13" s="9"/>
      <c r="I13" s="9"/>
      <c r="J13" s="9"/>
      <c r="K13" s="9"/>
      <c r="L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3" customFormat="1" ht="33.75" customHeight="1">
      <c r="A14" s="95">
        <v>11000000</v>
      </c>
      <c r="B14" s="96" t="s">
        <v>11</v>
      </c>
      <c r="C14" s="78">
        <f t="shared" si="0"/>
        <v>105343.798</v>
      </c>
      <c r="D14" s="78">
        <f>D15+D22</f>
        <v>105343.798</v>
      </c>
      <c r="E14" s="81">
        <f>SUM(E15:E20)</f>
        <v>0</v>
      </c>
      <c r="F14" s="81">
        <f>SUM(F15:F20)</f>
        <v>0</v>
      </c>
      <c r="G14" s="12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6" s="11" customFormat="1" ht="21" customHeight="1">
      <c r="A15" s="79">
        <v>11010000</v>
      </c>
      <c r="B15" s="120" t="s">
        <v>12</v>
      </c>
      <c r="C15" s="81">
        <f t="shared" si="0"/>
        <v>105308.798</v>
      </c>
      <c r="D15" s="81">
        <v>105308.798</v>
      </c>
      <c r="E15" s="81"/>
      <c r="F15" s="81"/>
    </row>
    <row r="16" spans="1:6" s="12" customFormat="1" ht="49.5" customHeight="1" hidden="1">
      <c r="A16" s="79">
        <v>11010100</v>
      </c>
      <c r="B16" s="98" t="s">
        <v>13</v>
      </c>
      <c r="C16" s="81">
        <f t="shared" si="0"/>
        <v>0</v>
      </c>
      <c r="D16" s="81"/>
      <c r="E16" s="81"/>
      <c r="F16" s="81"/>
    </row>
    <row r="17" spans="1:253" s="13" customFormat="1" ht="69.75" customHeight="1" hidden="1">
      <c r="A17" s="79">
        <v>11010200</v>
      </c>
      <c r="B17" s="98" t="s">
        <v>14</v>
      </c>
      <c r="C17" s="81">
        <f t="shared" si="0"/>
        <v>0</v>
      </c>
      <c r="D17" s="82"/>
      <c r="E17" s="82"/>
      <c r="F17" s="82"/>
      <c r="G17" s="12"/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52.5" customHeight="1" hidden="1">
      <c r="A18" s="102">
        <v>11010400</v>
      </c>
      <c r="B18" s="98" t="s">
        <v>15</v>
      </c>
      <c r="C18" s="81">
        <f t="shared" si="0"/>
        <v>0</v>
      </c>
      <c r="D18" s="82"/>
      <c r="E18" s="82"/>
      <c r="F18" s="82"/>
      <c r="G18" s="12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35.25" customHeight="1" hidden="1">
      <c r="A19" s="102">
        <v>11010500</v>
      </c>
      <c r="B19" s="98" t="s">
        <v>16</v>
      </c>
      <c r="C19" s="81">
        <f t="shared" si="0"/>
        <v>0</v>
      </c>
      <c r="D19" s="82"/>
      <c r="E19" s="82"/>
      <c r="F19" s="82"/>
      <c r="G19" s="12"/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3" customFormat="1" ht="66.75" customHeight="1" hidden="1">
      <c r="A20" s="102">
        <v>11010900</v>
      </c>
      <c r="B20" s="205" t="s">
        <v>104</v>
      </c>
      <c r="C20" s="81">
        <f t="shared" si="0"/>
        <v>0</v>
      </c>
      <c r="D20" s="82"/>
      <c r="E20" s="82"/>
      <c r="F20" s="82"/>
      <c r="G20" s="12"/>
      <c r="H20" s="12"/>
      <c r="I20" s="12"/>
      <c r="J20" s="12"/>
      <c r="K20" s="12"/>
      <c r="L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3" customFormat="1" ht="23.25" customHeight="1">
      <c r="A21" s="95">
        <v>11020000</v>
      </c>
      <c r="B21" s="273" t="s">
        <v>297</v>
      </c>
      <c r="C21" s="78">
        <f>C22</f>
        <v>35</v>
      </c>
      <c r="D21" s="78">
        <f>D22</f>
        <v>35</v>
      </c>
      <c r="E21" s="82"/>
      <c r="F21" s="82"/>
      <c r="G21" s="12"/>
      <c r="H21" s="12"/>
      <c r="I21" s="12"/>
      <c r="J21" s="12"/>
      <c r="K21" s="12"/>
      <c r="L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9.75" customHeight="1">
      <c r="A22" s="102">
        <v>11020200</v>
      </c>
      <c r="B22" s="206" t="s">
        <v>176</v>
      </c>
      <c r="C22" s="81">
        <f t="shared" si="0"/>
        <v>35</v>
      </c>
      <c r="D22" s="82">
        <v>35</v>
      </c>
      <c r="E22" s="82"/>
      <c r="F22" s="82"/>
      <c r="G22" s="12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33.75" customHeight="1">
      <c r="A23" s="207">
        <v>13000000</v>
      </c>
      <c r="B23" s="208" t="s">
        <v>105</v>
      </c>
      <c r="C23" s="78">
        <f>C27</f>
        <v>5.4</v>
      </c>
      <c r="D23" s="78">
        <f>D27</f>
        <v>5.4</v>
      </c>
      <c r="E23" s="82"/>
      <c r="F23" s="82"/>
      <c r="G23" s="12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22.5" customHeight="1" hidden="1">
      <c r="A24" s="209">
        <v>13010000</v>
      </c>
      <c r="B24" s="119" t="s">
        <v>154</v>
      </c>
      <c r="C24" s="78">
        <f>C28</f>
        <v>5.4</v>
      </c>
      <c r="D24" s="81"/>
      <c r="E24" s="82"/>
      <c r="F24" s="82"/>
      <c r="G24" s="12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61.5" customHeight="1" hidden="1">
      <c r="A25" s="209">
        <v>13010200</v>
      </c>
      <c r="B25" s="206" t="s">
        <v>177</v>
      </c>
      <c r="C25" s="78">
        <f>C29</f>
        <v>1970</v>
      </c>
      <c r="D25" s="81"/>
      <c r="E25" s="82"/>
      <c r="F25" s="82"/>
      <c r="G25" s="12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33" customHeight="1" hidden="1">
      <c r="A26" s="209"/>
      <c r="B26" s="206"/>
      <c r="C26" s="78">
        <f>C31</f>
        <v>150</v>
      </c>
      <c r="D26" s="81"/>
      <c r="E26" s="82"/>
      <c r="F26" s="82"/>
      <c r="G26" s="12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16.5" customHeight="1">
      <c r="A27" s="207">
        <v>13030000</v>
      </c>
      <c r="B27" s="208" t="s">
        <v>106</v>
      </c>
      <c r="C27" s="78">
        <f>C28</f>
        <v>5.4</v>
      </c>
      <c r="D27" s="78">
        <f>D28</f>
        <v>5.4</v>
      </c>
      <c r="E27" s="82"/>
      <c r="F27" s="82"/>
      <c r="G27" s="12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29.25" customHeight="1">
      <c r="A28" s="102">
        <v>13030100</v>
      </c>
      <c r="B28" s="206" t="s">
        <v>178</v>
      </c>
      <c r="C28" s="81">
        <f t="shared" si="0"/>
        <v>5.4</v>
      </c>
      <c r="D28" s="81">
        <v>5.4</v>
      </c>
      <c r="E28" s="82"/>
      <c r="F28" s="82"/>
      <c r="G28" s="12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29.25" customHeight="1">
      <c r="A29" s="210">
        <v>14000000</v>
      </c>
      <c r="B29" s="211" t="s">
        <v>179</v>
      </c>
      <c r="C29" s="78">
        <f t="shared" si="0"/>
        <v>1970</v>
      </c>
      <c r="D29" s="78">
        <f>D31+D33+D34</f>
        <v>1970</v>
      </c>
      <c r="E29" s="82"/>
      <c r="F29" s="82"/>
      <c r="G29" s="12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29.25" customHeight="1">
      <c r="A30" s="210">
        <v>14020000</v>
      </c>
      <c r="B30" s="274" t="s">
        <v>299</v>
      </c>
      <c r="C30" s="78">
        <f>D30</f>
        <v>150</v>
      </c>
      <c r="D30" s="78">
        <v>150</v>
      </c>
      <c r="E30" s="82"/>
      <c r="F30" s="82"/>
      <c r="G30" s="12"/>
      <c r="H30" s="12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24.75" customHeight="1">
      <c r="A31" s="212">
        <v>14021900</v>
      </c>
      <c r="B31" s="206" t="s">
        <v>300</v>
      </c>
      <c r="C31" s="81">
        <f t="shared" si="0"/>
        <v>150</v>
      </c>
      <c r="D31" s="81">
        <v>150</v>
      </c>
      <c r="E31" s="82"/>
      <c r="F31" s="82"/>
      <c r="G31" s="12"/>
      <c r="H31" s="12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32.25" customHeight="1">
      <c r="A32" s="210">
        <v>14030000</v>
      </c>
      <c r="B32" s="275" t="s">
        <v>301</v>
      </c>
      <c r="C32" s="78">
        <f>C33</f>
        <v>520</v>
      </c>
      <c r="D32" s="78">
        <f>D33</f>
        <v>520</v>
      </c>
      <c r="E32" s="82"/>
      <c r="F32" s="82"/>
      <c r="G32" s="12"/>
      <c r="H32" s="12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25.5" customHeight="1">
      <c r="A33" s="212">
        <v>14031900</v>
      </c>
      <c r="B33" s="206" t="s">
        <v>302</v>
      </c>
      <c r="C33" s="81">
        <f t="shared" si="0"/>
        <v>520</v>
      </c>
      <c r="D33" s="81">
        <v>520</v>
      </c>
      <c r="E33" s="82"/>
      <c r="F33" s="82"/>
      <c r="G33" s="12"/>
      <c r="H33" s="12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29.25" customHeight="1">
      <c r="A34" s="102">
        <v>14040000</v>
      </c>
      <c r="B34" s="206" t="s">
        <v>180</v>
      </c>
      <c r="C34" s="81">
        <f t="shared" si="0"/>
        <v>1300</v>
      </c>
      <c r="D34" s="81">
        <v>1300</v>
      </c>
      <c r="E34" s="82"/>
      <c r="F34" s="82"/>
      <c r="G34" s="12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21.75" customHeight="1">
      <c r="A35" s="210">
        <v>18000000</v>
      </c>
      <c r="B35" s="211" t="s">
        <v>181</v>
      </c>
      <c r="C35" s="78">
        <f t="shared" si="0"/>
        <v>29778.15</v>
      </c>
      <c r="D35" s="78">
        <f>D37+D38+D39+D40+D41+D42+D43+D44+D46+D48+D49+D50</f>
        <v>29778.15</v>
      </c>
      <c r="E35" s="82"/>
      <c r="F35" s="82"/>
      <c r="G35" s="12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21.75" customHeight="1">
      <c r="A36" s="210">
        <v>18010000</v>
      </c>
      <c r="B36" s="211" t="s">
        <v>303</v>
      </c>
      <c r="C36" s="78">
        <f>C37+C38+C39+C40+C41+C42+C43+C44</f>
        <v>21862</v>
      </c>
      <c r="D36" s="78">
        <f>D37+D38+D39+D40+D41+D42+D43+D44</f>
        <v>21862</v>
      </c>
      <c r="E36" s="82"/>
      <c r="F36" s="82"/>
      <c r="G36" s="12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45" customHeight="1">
      <c r="A37" s="102">
        <v>18010100</v>
      </c>
      <c r="B37" s="206" t="s">
        <v>182</v>
      </c>
      <c r="C37" s="81">
        <f t="shared" si="0"/>
        <v>10</v>
      </c>
      <c r="D37" s="81">
        <v>10</v>
      </c>
      <c r="E37" s="82"/>
      <c r="F37" s="82"/>
      <c r="G37" s="12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53.25" customHeight="1">
      <c r="A38" s="102">
        <v>18010200</v>
      </c>
      <c r="B38" s="206" t="s">
        <v>183</v>
      </c>
      <c r="C38" s="81">
        <f t="shared" si="0"/>
        <v>10</v>
      </c>
      <c r="D38" s="81">
        <v>10</v>
      </c>
      <c r="E38" s="82"/>
      <c r="F38" s="82"/>
      <c r="G38" s="12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50.25" customHeight="1">
      <c r="A39" s="102">
        <v>18010300</v>
      </c>
      <c r="B39" s="206" t="s">
        <v>184</v>
      </c>
      <c r="C39" s="81">
        <f t="shared" si="0"/>
        <v>100</v>
      </c>
      <c r="D39" s="81">
        <v>100</v>
      </c>
      <c r="E39" s="82"/>
      <c r="F39" s="82"/>
      <c r="G39" s="12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45.75" customHeight="1">
      <c r="A40" s="102">
        <v>18010400</v>
      </c>
      <c r="B40" s="206" t="s">
        <v>185</v>
      </c>
      <c r="C40" s="81">
        <f t="shared" si="0"/>
        <v>100</v>
      </c>
      <c r="D40" s="81">
        <v>100</v>
      </c>
      <c r="E40" s="82"/>
      <c r="F40" s="82"/>
      <c r="G40" s="12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29.25" customHeight="1">
      <c r="A41" s="102">
        <v>18010500</v>
      </c>
      <c r="B41" s="120" t="s">
        <v>186</v>
      </c>
      <c r="C41" s="81">
        <f t="shared" si="0"/>
        <v>15700</v>
      </c>
      <c r="D41" s="81">
        <v>15700</v>
      </c>
      <c r="E41" s="82"/>
      <c r="F41" s="82"/>
      <c r="G41" s="12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29.25" customHeight="1">
      <c r="A42" s="102">
        <v>18010600</v>
      </c>
      <c r="B42" s="120" t="s">
        <v>187</v>
      </c>
      <c r="C42" s="81">
        <f t="shared" si="0"/>
        <v>4700</v>
      </c>
      <c r="D42" s="81">
        <v>4700</v>
      </c>
      <c r="E42" s="82"/>
      <c r="F42" s="82"/>
      <c r="G42" s="12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29.25" customHeight="1">
      <c r="A43" s="102">
        <v>18010700</v>
      </c>
      <c r="B43" s="120" t="s">
        <v>188</v>
      </c>
      <c r="C43" s="81">
        <f t="shared" si="0"/>
        <v>330</v>
      </c>
      <c r="D43" s="81">
        <v>330</v>
      </c>
      <c r="E43" s="82"/>
      <c r="F43" s="82"/>
      <c r="G43" s="12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29.25" customHeight="1">
      <c r="A44" s="102">
        <v>18010900</v>
      </c>
      <c r="B44" s="120" t="s">
        <v>189</v>
      </c>
      <c r="C44" s="81">
        <f t="shared" si="0"/>
        <v>912</v>
      </c>
      <c r="D44" s="81">
        <v>912</v>
      </c>
      <c r="E44" s="82"/>
      <c r="F44" s="82"/>
      <c r="G44" s="12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29.25" customHeight="1">
      <c r="A45" s="210">
        <v>18030000</v>
      </c>
      <c r="B45" s="211" t="s">
        <v>304</v>
      </c>
      <c r="C45" s="78">
        <f>C46</f>
        <v>16.15</v>
      </c>
      <c r="D45" s="78">
        <f>D46</f>
        <v>16.15</v>
      </c>
      <c r="E45" s="82"/>
      <c r="F45" s="82"/>
      <c r="G45" s="12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29.25" customHeight="1">
      <c r="A46" s="102">
        <v>18030100</v>
      </c>
      <c r="B46" s="120" t="s">
        <v>190</v>
      </c>
      <c r="C46" s="81">
        <f t="shared" si="0"/>
        <v>16.15</v>
      </c>
      <c r="D46" s="81">
        <v>16.15</v>
      </c>
      <c r="E46" s="82"/>
      <c r="F46" s="82"/>
      <c r="G46" s="12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29.25" customHeight="1">
      <c r="A47" s="210">
        <v>18050000</v>
      </c>
      <c r="B47" s="211" t="s">
        <v>305</v>
      </c>
      <c r="C47" s="78">
        <f>C48+C49+C50</f>
        <v>7900</v>
      </c>
      <c r="D47" s="78">
        <f>D48+D49+D50</f>
        <v>7900</v>
      </c>
      <c r="E47" s="82"/>
      <c r="F47" s="82"/>
      <c r="G47" s="12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29.25" customHeight="1">
      <c r="A48" s="102">
        <v>18050300</v>
      </c>
      <c r="B48" s="120" t="s">
        <v>191</v>
      </c>
      <c r="C48" s="81">
        <f t="shared" si="0"/>
        <v>900</v>
      </c>
      <c r="D48" s="81">
        <v>900</v>
      </c>
      <c r="E48" s="82"/>
      <c r="F48" s="82"/>
      <c r="G48" s="12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29.25" customHeight="1">
      <c r="A49" s="102">
        <v>18050400</v>
      </c>
      <c r="B49" s="120" t="s">
        <v>192</v>
      </c>
      <c r="C49" s="81">
        <f t="shared" si="0"/>
        <v>4400</v>
      </c>
      <c r="D49" s="81">
        <v>4400</v>
      </c>
      <c r="E49" s="82"/>
      <c r="F49" s="82"/>
      <c r="G49" s="12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66.75" customHeight="1">
      <c r="A50" s="102">
        <v>18050500</v>
      </c>
      <c r="B50" s="98" t="s">
        <v>193</v>
      </c>
      <c r="C50" s="81">
        <f t="shared" si="0"/>
        <v>2600</v>
      </c>
      <c r="D50" s="81">
        <v>2600</v>
      </c>
      <c r="E50" s="82"/>
      <c r="F50" s="82"/>
      <c r="G50" s="12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6" s="13" customFormat="1" ht="23.25" customHeight="1">
      <c r="A51" s="271">
        <v>19010000</v>
      </c>
      <c r="B51" s="272" t="s">
        <v>241</v>
      </c>
      <c r="C51" s="187">
        <f t="shared" si="0"/>
        <v>64</v>
      </c>
      <c r="D51" s="187">
        <f>D52+D54</f>
        <v>0</v>
      </c>
      <c r="E51" s="187">
        <f>E52+E53+E54</f>
        <v>64</v>
      </c>
      <c r="F51" s="187">
        <f>F52+F54</f>
        <v>0</v>
      </c>
      <c r="G51" s="188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189"/>
      <c r="FI51" s="189"/>
      <c r="FJ51" s="189"/>
      <c r="FK51" s="189"/>
      <c r="FL51" s="189"/>
      <c r="FM51" s="189"/>
      <c r="FN51" s="189"/>
      <c r="FO51" s="189"/>
      <c r="FP51" s="189"/>
      <c r="FQ51" s="189"/>
      <c r="FR51" s="189"/>
      <c r="FS51" s="189"/>
      <c r="FT51" s="189"/>
      <c r="FU51" s="189"/>
      <c r="FV51" s="189"/>
      <c r="FW51" s="189"/>
      <c r="FX51" s="189"/>
      <c r="FY51" s="189"/>
      <c r="FZ51" s="189"/>
      <c r="GA51" s="189"/>
      <c r="GB51" s="189"/>
      <c r="GC51" s="189"/>
      <c r="GD51" s="189"/>
      <c r="GE51" s="189"/>
      <c r="GF51" s="189"/>
      <c r="GG51" s="189"/>
      <c r="GH51" s="189"/>
      <c r="GI51" s="189"/>
      <c r="GJ51" s="189"/>
      <c r="GK51" s="189"/>
      <c r="GL51" s="189"/>
      <c r="GM51" s="189"/>
      <c r="GN51" s="189"/>
      <c r="GO51" s="189"/>
      <c r="GP51" s="189"/>
      <c r="GQ51" s="189"/>
      <c r="GR51" s="189"/>
      <c r="GS51" s="189"/>
      <c r="GT51" s="189"/>
      <c r="GU51" s="189"/>
      <c r="GV51" s="189"/>
      <c r="GW51" s="189"/>
      <c r="GX51" s="189"/>
      <c r="GY51" s="189"/>
      <c r="GZ51" s="189"/>
      <c r="HA51" s="189"/>
      <c r="HB51" s="189"/>
      <c r="HC51" s="189"/>
      <c r="HD51" s="189"/>
      <c r="HE51" s="189"/>
      <c r="HF51" s="189"/>
      <c r="HG51" s="189"/>
      <c r="HH51" s="189"/>
      <c r="HI51" s="189"/>
      <c r="HJ51" s="189"/>
      <c r="HK51" s="189"/>
      <c r="HL51" s="189"/>
      <c r="HM51" s="189"/>
      <c r="HN51" s="189"/>
      <c r="HO51" s="189"/>
      <c r="HP51" s="189"/>
      <c r="HQ51" s="189"/>
      <c r="HR51" s="189"/>
      <c r="HS51" s="189"/>
      <c r="HT51" s="189"/>
      <c r="HU51" s="189"/>
      <c r="HV51" s="189"/>
      <c r="HW51" s="189"/>
      <c r="HX51" s="189"/>
      <c r="HY51" s="189"/>
      <c r="HZ51" s="189"/>
      <c r="IA51" s="189"/>
      <c r="IB51" s="189"/>
      <c r="IC51" s="189"/>
      <c r="ID51" s="189"/>
      <c r="IE51" s="189"/>
      <c r="IF51" s="189"/>
      <c r="IG51" s="189"/>
      <c r="IH51" s="189"/>
      <c r="II51" s="189"/>
      <c r="IJ51" s="189"/>
      <c r="IK51" s="189"/>
      <c r="IL51" s="189"/>
      <c r="IM51" s="189"/>
      <c r="IN51" s="189"/>
      <c r="IO51" s="189"/>
      <c r="IP51" s="189"/>
      <c r="IQ51" s="189"/>
      <c r="IR51" s="189"/>
      <c r="IS51" s="189"/>
      <c r="IT51" s="189"/>
      <c r="IU51" s="189"/>
      <c r="IV51" s="189"/>
    </row>
    <row r="52" spans="1:256" s="13" customFormat="1" ht="31.5" customHeight="1">
      <c r="A52" s="213">
        <v>19010100</v>
      </c>
      <c r="B52" s="214" t="s">
        <v>242</v>
      </c>
      <c r="C52" s="187">
        <f t="shared" si="0"/>
        <v>35</v>
      </c>
      <c r="D52" s="190"/>
      <c r="E52" s="190">
        <v>35</v>
      </c>
      <c r="F52" s="190"/>
      <c r="G52" s="188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  <c r="DZ52" s="189"/>
      <c r="EA52" s="189"/>
      <c r="EB52" s="189"/>
      <c r="EC52" s="189"/>
      <c r="ED52" s="189"/>
      <c r="EE52" s="189"/>
      <c r="EF52" s="189"/>
      <c r="EG52" s="189"/>
      <c r="EH52" s="189"/>
      <c r="EI52" s="189"/>
      <c r="EJ52" s="189"/>
      <c r="EK52" s="189"/>
      <c r="EL52" s="189"/>
      <c r="EM52" s="189"/>
      <c r="EN52" s="189"/>
      <c r="EO52" s="189"/>
      <c r="EP52" s="189"/>
      <c r="EQ52" s="189"/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  <c r="FH52" s="189"/>
      <c r="FI52" s="189"/>
      <c r="FJ52" s="189"/>
      <c r="FK52" s="189"/>
      <c r="FL52" s="189"/>
      <c r="FM52" s="189"/>
      <c r="FN52" s="189"/>
      <c r="FO52" s="189"/>
      <c r="FP52" s="189"/>
      <c r="FQ52" s="189"/>
      <c r="FR52" s="189"/>
      <c r="FS52" s="189"/>
      <c r="FT52" s="189"/>
      <c r="FU52" s="189"/>
      <c r="FV52" s="189"/>
      <c r="FW52" s="189"/>
      <c r="FX52" s="189"/>
      <c r="FY52" s="189"/>
      <c r="FZ52" s="189"/>
      <c r="GA52" s="189"/>
      <c r="GB52" s="189"/>
      <c r="GC52" s="189"/>
      <c r="GD52" s="189"/>
      <c r="GE52" s="189"/>
      <c r="GF52" s="189"/>
      <c r="GG52" s="189"/>
      <c r="GH52" s="189"/>
      <c r="GI52" s="189"/>
      <c r="GJ52" s="189"/>
      <c r="GK52" s="189"/>
      <c r="GL52" s="189"/>
      <c r="GM52" s="189"/>
      <c r="GN52" s="189"/>
      <c r="GO52" s="189"/>
      <c r="GP52" s="189"/>
      <c r="GQ52" s="189"/>
      <c r="GR52" s="189"/>
      <c r="GS52" s="189"/>
      <c r="GT52" s="189"/>
      <c r="GU52" s="189"/>
      <c r="GV52" s="189"/>
      <c r="GW52" s="189"/>
      <c r="GX52" s="189"/>
      <c r="GY52" s="189"/>
      <c r="GZ52" s="189"/>
      <c r="HA52" s="189"/>
      <c r="HB52" s="189"/>
      <c r="HC52" s="189"/>
      <c r="HD52" s="189"/>
      <c r="HE52" s="189"/>
      <c r="HF52" s="189"/>
      <c r="HG52" s="189"/>
      <c r="HH52" s="189"/>
      <c r="HI52" s="189"/>
      <c r="HJ52" s="189"/>
      <c r="HK52" s="189"/>
      <c r="HL52" s="189"/>
      <c r="HM52" s="189"/>
      <c r="HN52" s="189"/>
      <c r="HO52" s="189"/>
      <c r="HP52" s="189"/>
      <c r="HQ52" s="189"/>
      <c r="HR52" s="189"/>
      <c r="HS52" s="189"/>
      <c r="HT52" s="189"/>
      <c r="HU52" s="189"/>
      <c r="HV52" s="189"/>
      <c r="HW52" s="189"/>
      <c r="HX52" s="189"/>
      <c r="HY52" s="189"/>
      <c r="HZ52" s="189"/>
      <c r="IA52" s="189"/>
      <c r="IB52" s="189"/>
      <c r="IC52" s="189"/>
      <c r="ID52" s="189"/>
      <c r="IE52" s="189"/>
      <c r="IF52" s="189"/>
      <c r="IG52" s="189"/>
      <c r="IH52" s="189"/>
      <c r="II52" s="189"/>
      <c r="IJ52" s="189"/>
      <c r="IK52" s="189"/>
      <c r="IL52" s="189"/>
      <c r="IM52" s="189"/>
      <c r="IN52" s="189"/>
      <c r="IO52" s="189"/>
      <c r="IP52" s="189"/>
      <c r="IQ52" s="189"/>
      <c r="IR52" s="189"/>
      <c r="IS52" s="189"/>
      <c r="IT52" s="189"/>
      <c r="IU52" s="189"/>
      <c r="IV52" s="189"/>
    </row>
    <row r="53" spans="1:256" s="13" customFormat="1" ht="46.5" customHeight="1">
      <c r="A53" s="213">
        <v>19010300</v>
      </c>
      <c r="B53" s="214" t="s">
        <v>243</v>
      </c>
      <c r="C53" s="190">
        <f t="shared" si="0"/>
        <v>29</v>
      </c>
      <c r="D53" s="190"/>
      <c r="E53" s="190">
        <v>29</v>
      </c>
      <c r="F53" s="190"/>
      <c r="G53" s="188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189"/>
      <c r="FO53" s="189"/>
      <c r="FP53" s="189"/>
      <c r="FQ53" s="189"/>
      <c r="FR53" s="189"/>
      <c r="FS53" s="189"/>
      <c r="FT53" s="189"/>
      <c r="FU53" s="189"/>
      <c r="FV53" s="189"/>
      <c r="FW53" s="189"/>
      <c r="FX53" s="189"/>
      <c r="FY53" s="189"/>
      <c r="FZ53" s="189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  <c r="GM53" s="189"/>
      <c r="GN53" s="189"/>
      <c r="GO53" s="189"/>
      <c r="GP53" s="189"/>
      <c r="GQ53" s="189"/>
      <c r="GR53" s="189"/>
      <c r="GS53" s="189"/>
      <c r="GT53" s="189"/>
      <c r="GU53" s="189"/>
      <c r="GV53" s="189"/>
      <c r="GW53" s="189"/>
      <c r="GX53" s="189"/>
      <c r="GY53" s="189"/>
      <c r="GZ53" s="189"/>
      <c r="HA53" s="189"/>
      <c r="HB53" s="189"/>
      <c r="HC53" s="189"/>
      <c r="HD53" s="189"/>
      <c r="HE53" s="189"/>
      <c r="HF53" s="189"/>
      <c r="HG53" s="189"/>
      <c r="HH53" s="189"/>
      <c r="HI53" s="189"/>
      <c r="HJ53" s="189"/>
      <c r="HK53" s="189"/>
      <c r="HL53" s="189"/>
      <c r="HM53" s="189"/>
      <c r="HN53" s="189"/>
      <c r="HO53" s="189"/>
      <c r="HP53" s="189"/>
      <c r="HQ53" s="189"/>
      <c r="HR53" s="189"/>
      <c r="HS53" s="189"/>
      <c r="HT53" s="189"/>
      <c r="HU53" s="189"/>
      <c r="HV53" s="189"/>
      <c r="HW53" s="189"/>
      <c r="HX53" s="189"/>
      <c r="HY53" s="189"/>
      <c r="HZ53" s="189"/>
      <c r="IA53" s="189"/>
      <c r="IB53" s="189"/>
      <c r="IC53" s="189"/>
      <c r="ID53" s="189"/>
      <c r="IE53" s="189"/>
      <c r="IF53" s="189"/>
      <c r="IG53" s="189"/>
      <c r="IH53" s="189"/>
      <c r="II53" s="189"/>
      <c r="IJ53" s="189"/>
      <c r="IK53" s="189"/>
      <c r="IL53" s="189"/>
      <c r="IM53" s="189"/>
      <c r="IN53" s="189"/>
      <c r="IO53" s="189"/>
      <c r="IP53" s="189"/>
      <c r="IQ53" s="189"/>
      <c r="IR53" s="189"/>
      <c r="IS53" s="189"/>
      <c r="IT53" s="189"/>
      <c r="IU53" s="189"/>
      <c r="IV53" s="189"/>
    </row>
    <row r="54" spans="1:256" s="13" customFormat="1" ht="31.5" customHeight="1" hidden="1">
      <c r="A54" s="213"/>
      <c r="B54" s="214"/>
      <c r="C54" s="190"/>
      <c r="D54" s="190"/>
      <c r="E54" s="190"/>
      <c r="F54" s="190"/>
      <c r="G54" s="188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  <c r="EO54" s="189"/>
      <c r="EP54" s="189"/>
      <c r="EQ54" s="189"/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  <c r="FH54" s="189"/>
      <c r="FI54" s="189"/>
      <c r="FJ54" s="189"/>
      <c r="FK54" s="189"/>
      <c r="FL54" s="189"/>
      <c r="FM54" s="189"/>
      <c r="FN54" s="189"/>
      <c r="FO54" s="189"/>
      <c r="FP54" s="189"/>
      <c r="FQ54" s="189"/>
      <c r="FR54" s="189"/>
      <c r="FS54" s="189"/>
      <c r="FT54" s="189"/>
      <c r="FU54" s="189"/>
      <c r="FV54" s="189"/>
      <c r="FW54" s="189"/>
      <c r="FX54" s="189"/>
      <c r="FY54" s="189"/>
      <c r="FZ54" s="189"/>
      <c r="GA54" s="189"/>
      <c r="GB54" s="189"/>
      <c r="GC54" s="189"/>
      <c r="GD54" s="189"/>
      <c r="GE54" s="189"/>
      <c r="GF54" s="189"/>
      <c r="GG54" s="189"/>
      <c r="GH54" s="189"/>
      <c r="GI54" s="189"/>
      <c r="GJ54" s="189"/>
      <c r="GK54" s="189"/>
      <c r="GL54" s="189"/>
      <c r="GM54" s="189"/>
      <c r="GN54" s="189"/>
      <c r="GO54" s="189"/>
      <c r="GP54" s="189"/>
      <c r="GQ54" s="189"/>
      <c r="GR54" s="189"/>
      <c r="GS54" s="189"/>
      <c r="GT54" s="189"/>
      <c r="GU54" s="189"/>
      <c r="GV54" s="189"/>
      <c r="GW54" s="189"/>
      <c r="GX54" s="189"/>
      <c r="GY54" s="189"/>
      <c r="GZ54" s="189"/>
      <c r="HA54" s="189"/>
      <c r="HB54" s="189"/>
      <c r="HC54" s="189"/>
      <c r="HD54" s="189"/>
      <c r="HE54" s="189"/>
      <c r="HF54" s="189"/>
      <c r="HG54" s="189"/>
      <c r="HH54" s="189"/>
      <c r="HI54" s="189"/>
      <c r="HJ54" s="189"/>
      <c r="HK54" s="189"/>
      <c r="HL54" s="189"/>
      <c r="HM54" s="189"/>
      <c r="HN54" s="189"/>
      <c r="HO54" s="189"/>
      <c r="HP54" s="189"/>
      <c r="HQ54" s="189"/>
      <c r="HR54" s="189"/>
      <c r="HS54" s="189"/>
      <c r="HT54" s="189"/>
      <c r="HU54" s="189"/>
      <c r="HV54" s="189"/>
      <c r="HW54" s="189"/>
      <c r="HX54" s="189"/>
      <c r="HY54" s="189"/>
      <c r="HZ54" s="189"/>
      <c r="IA54" s="189"/>
      <c r="IB54" s="189"/>
      <c r="IC54" s="189"/>
      <c r="ID54" s="189"/>
      <c r="IE54" s="189"/>
      <c r="IF54" s="189"/>
      <c r="IG54" s="189"/>
      <c r="IH54" s="189"/>
      <c r="II54" s="189"/>
      <c r="IJ54" s="189"/>
      <c r="IK54" s="189"/>
      <c r="IL54" s="189"/>
      <c r="IM54" s="189"/>
      <c r="IN54" s="189"/>
      <c r="IO54" s="189"/>
      <c r="IP54" s="189"/>
      <c r="IQ54" s="189"/>
      <c r="IR54" s="189"/>
      <c r="IS54" s="189"/>
      <c r="IT54" s="189"/>
      <c r="IU54" s="189"/>
      <c r="IV54" s="189"/>
    </row>
    <row r="55" spans="1:253" s="13" customFormat="1" ht="22.5" customHeight="1">
      <c r="A55" s="210">
        <v>20000000</v>
      </c>
      <c r="B55" s="211" t="s">
        <v>194</v>
      </c>
      <c r="C55" s="78">
        <f t="shared" si="0"/>
        <v>1431.8</v>
      </c>
      <c r="D55" s="78">
        <f>D57+D60+D66+D70</f>
        <v>1431.8</v>
      </c>
      <c r="E55" s="82"/>
      <c r="F55" s="82"/>
      <c r="G55" s="12"/>
      <c r="H55" s="12"/>
      <c r="I55" s="12"/>
      <c r="J55" s="12"/>
      <c r="K55" s="12"/>
      <c r="L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22.5" customHeight="1">
      <c r="A56" s="210">
        <v>21000000</v>
      </c>
      <c r="B56" s="211" t="s">
        <v>306</v>
      </c>
      <c r="C56" s="78">
        <f>C57</f>
        <v>31.8</v>
      </c>
      <c r="D56" s="78">
        <f>D57</f>
        <v>31.8</v>
      </c>
      <c r="E56" s="82"/>
      <c r="F56" s="82"/>
      <c r="G56" s="12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27" customHeight="1">
      <c r="A57" s="210">
        <v>21080000</v>
      </c>
      <c r="B57" s="211" t="s">
        <v>195</v>
      </c>
      <c r="C57" s="78">
        <f t="shared" si="0"/>
        <v>31.8</v>
      </c>
      <c r="D57" s="78">
        <f>D58+D59</f>
        <v>31.8</v>
      </c>
      <c r="E57" s="82"/>
      <c r="F57" s="82"/>
      <c r="G57" s="12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27" customHeight="1">
      <c r="A58" s="102">
        <v>21081100</v>
      </c>
      <c r="B58" s="120" t="s">
        <v>196</v>
      </c>
      <c r="C58" s="81">
        <f t="shared" si="0"/>
        <v>25</v>
      </c>
      <c r="D58" s="81">
        <v>25</v>
      </c>
      <c r="E58" s="82"/>
      <c r="F58" s="82"/>
      <c r="G58" s="12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48" customHeight="1">
      <c r="A59" s="102">
        <v>21081500</v>
      </c>
      <c r="B59" s="98" t="s">
        <v>197</v>
      </c>
      <c r="C59" s="81">
        <f t="shared" si="0"/>
        <v>6.8</v>
      </c>
      <c r="D59" s="81">
        <v>6.8</v>
      </c>
      <c r="E59" s="82"/>
      <c r="F59" s="82"/>
      <c r="G59" s="12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277" customFormat="1" ht="40.5" customHeight="1">
      <c r="A60" s="210">
        <v>22000000</v>
      </c>
      <c r="B60" s="96" t="s">
        <v>198</v>
      </c>
      <c r="C60" s="78">
        <f t="shared" si="0"/>
        <v>1285</v>
      </c>
      <c r="D60" s="78">
        <f>D62+D63+D64</f>
        <v>1285</v>
      </c>
      <c r="E60" s="80"/>
      <c r="F60" s="80"/>
      <c r="G60" s="276"/>
      <c r="H60" s="276"/>
      <c r="I60" s="276"/>
      <c r="J60" s="276"/>
      <c r="K60" s="276"/>
      <c r="L60" s="276"/>
      <c r="IK60" s="276"/>
      <c r="IL60" s="276"/>
      <c r="IM60" s="276"/>
      <c r="IN60" s="276"/>
      <c r="IO60" s="276"/>
      <c r="IP60" s="276"/>
      <c r="IQ60" s="276"/>
      <c r="IR60" s="276"/>
      <c r="IS60" s="276"/>
    </row>
    <row r="61" spans="1:253" s="277" customFormat="1" ht="40.5" customHeight="1">
      <c r="A61" s="210">
        <v>22010000</v>
      </c>
      <c r="B61" s="96" t="s">
        <v>307</v>
      </c>
      <c r="C61" s="78">
        <f>C62+C63+C64</f>
        <v>1285</v>
      </c>
      <c r="D61" s="78">
        <f>D62+D63+D64</f>
        <v>1285</v>
      </c>
      <c r="E61" s="80"/>
      <c r="F61" s="80"/>
      <c r="G61" s="276"/>
      <c r="H61" s="276"/>
      <c r="I61" s="276"/>
      <c r="J61" s="276"/>
      <c r="K61" s="276"/>
      <c r="L61" s="276"/>
      <c r="IK61" s="276"/>
      <c r="IL61" s="276"/>
      <c r="IM61" s="276"/>
      <c r="IN61" s="276"/>
      <c r="IO61" s="276"/>
      <c r="IP61" s="276"/>
      <c r="IQ61" s="276"/>
      <c r="IR61" s="276"/>
      <c r="IS61" s="276"/>
    </row>
    <row r="62" spans="1:253" s="13" customFormat="1" ht="51.75" customHeight="1">
      <c r="A62" s="102">
        <v>22010300</v>
      </c>
      <c r="B62" s="98" t="s">
        <v>199</v>
      </c>
      <c r="C62" s="81">
        <f t="shared" si="0"/>
        <v>35</v>
      </c>
      <c r="D62" s="81">
        <v>35</v>
      </c>
      <c r="E62" s="82"/>
      <c r="F62" s="82"/>
      <c r="G62" s="12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29.25" customHeight="1">
      <c r="A63" s="102">
        <v>22012500</v>
      </c>
      <c r="B63" s="120" t="s">
        <v>200</v>
      </c>
      <c r="C63" s="81">
        <f t="shared" si="0"/>
        <v>1100</v>
      </c>
      <c r="D63" s="82">
        <v>1100</v>
      </c>
      <c r="E63" s="82"/>
      <c r="F63" s="82"/>
      <c r="G63" s="12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30" customHeight="1">
      <c r="A64" s="102">
        <v>22012600</v>
      </c>
      <c r="B64" s="98" t="s">
        <v>201</v>
      </c>
      <c r="C64" s="81">
        <f t="shared" si="0"/>
        <v>150</v>
      </c>
      <c r="D64" s="82">
        <v>150</v>
      </c>
      <c r="E64" s="80"/>
      <c r="F64" s="80"/>
      <c r="G64" s="12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30" customHeight="1" hidden="1">
      <c r="A65" s="102"/>
      <c r="B65" s="98"/>
      <c r="C65" s="81"/>
      <c r="D65" s="82"/>
      <c r="E65" s="80"/>
      <c r="F65" s="80"/>
      <c r="G65" s="12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17.25" customHeight="1">
      <c r="A66" s="210">
        <v>22090000</v>
      </c>
      <c r="B66" s="211" t="s">
        <v>202</v>
      </c>
      <c r="C66" s="78">
        <f t="shared" si="0"/>
        <v>70</v>
      </c>
      <c r="D66" s="80">
        <f>D67+D68</f>
        <v>70</v>
      </c>
      <c r="E66" s="82"/>
      <c r="F66" s="82"/>
      <c r="G66" s="12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56.25" customHeight="1">
      <c r="A67" s="102">
        <v>22090100</v>
      </c>
      <c r="B67" s="98" t="s">
        <v>203</v>
      </c>
      <c r="C67" s="81">
        <f t="shared" si="0"/>
        <v>35</v>
      </c>
      <c r="D67" s="82">
        <v>35</v>
      </c>
      <c r="E67" s="82"/>
      <c r="F67" s="82"/>
      <c r="G67" s="12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48.75" customHeight="1">
      <c r="A68" s="102">
        <v>22090400</v>
      </c>
      <c r="B68" s="98" t="s">
        <v>204</v>
      </c>
      <c r="C68" s="81">
        <f t="shared" si="0"/>
        <v>35</v>
      </c>
      <c r="D68" s="82">
        <v>35</v>
      </c>
      <c r="E68" s="82"/>
      <c r="F68" s="82"/>
      <c r="G68" s="12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35.25" customHeight="1">
      <c r="A69" s="210">
        <v>24000000</v>
      </c>
      <c r="B69" s="211" t="s">
        <v>308</v>
      </c>
      <c r="C69" s="78">
        <f>C70</f>
        <v>45</v>
      </c>
      <c r="D69" s="80">
        <f>D70</f>
        <v>45</v>
      </c>
      <c r="E69" s="80"/>
      <c r="F69" s="80"/>
      <c r="G69" s="12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35.25" customHeight="1">
      <c r="A70" s="102">
        <v>24060300</v>
      </c>
      <c r="B70" s="120" t="s">
        <v>195</v>
      </c>
      <c r="C70" s="81">
        <f t="shared" si="0"/>
        <v>45</v>
      </c>
      <c r="D70" s="82">
        <v>45</v>
      </c>
      <c r="E70" s="80"/>
      <c r="F70" s="80"/>
      <c r="G70" s="12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18.75" customHeight="1">
      <c r="A71" s="95">
        <v>25000000</v>
      </c>
      <c r="B71" s="96" t="s">
        <v>9</v>
      </c>
      <c r="C71" s="78">
        <f t="shared" si="0"/>
        <v>2217.989</v>
      </c>
      <c r="D71" s="81"/>
      <c r="E71" s="81">
        <v>2217.989</v>
      </c>
      <c r="F71" s="81"/>
      <c r="G71" s="12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33" customHeight="1">
      <c r="A72" s="79"/>
      <c r="B72" s="96" t="s">
        <v>147</v>
      </c>
      <c r="C72" s="78">
        <f t="shared" si="0"/>
        <v>140811.137</v>
      </c>
      <c r="D72" s="80">
        <f>D13+D55+D71</f>
        <v>138529.148</v>
      </c>
      <c r="E72" s="80">
        <f>E13+E55+E71</f>
        <v>2281.989</v>
      </c>
      <c r="F72" s="82"/>
      <c r="G72" s="12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63" customFormat="1" ht="15.75" customHeight="1">
      <c r="A73" s="95">
        <v>40000000</v>
      </c>
      <c r="B73" s="96" t="s">
        <v>18</v>
      </c>
      <c r="C73" s="78">
        <f t="shared" si="0"/>
        <v>139150.75699999998</v>
      </c>
      <c r="D73" s="80">
        <f>D74</f>
        <v>139150.75699999998</v>
      </c>
      <c r="E73" s="82">
        <f>E74</f>
        <v>0</v>
      </c>
      <c r="F73" s="82">
        <f>F74</f>
        <v>0</v>
      </c>
      <c r="G73" s="62"/>
      <c r="H73" s="62"/>
      <c r="I73" s="62"/>
      <c r="J73" s="62"/>
      <c r="K73" s="62"/>
      <c r="L73" s="62"/>
      <c r="IK73" s="62"/>
      <c r="IL73" s="62"/>
      <c r="IM73" s="62"/>
      <c r="IN73" s="62"/>
      <c r="IO73" s="62"/>
      <c r="IP73" s="62"/>
      <c r="IQ73" s="62"/>
      <c r="IR73" s="62"/>
      <c r="IS73" s="62"/>
    </row>
    <row r="74" spans="1:253" s="63" customFormat="1" ht="15.75">
      <c r="A74" s="79">
        <v>41000000</v>
      </c>
      <c r="B74" s="98" t="s">
        <v>10</v>
      </c>
      <c r="C74" s="81">
        <f t="shared" si="0"/>
        <v>139150.75699999998</v>
      </c>
      <c r="D74" s="82">
        <f>D77+D84+D87</f>
        <v>139150.75699999998</v>
      </c>
      <c r="E74" s="82">
        <f>E75+E77+E84+E87</f>
        <v>0</v>
      </c>
      <c r="F74" s="82">
        <f>F75+F77+F84+F87</f>
        <v>0</v>
      </c>
      <c r="G74" s="62"/>
      <c r="H74" s="62"/>
      <c r="I74" s="62"/>
      <c r="J74" s="62"/>
      <c r="K74" s="62"/>
      <c r="L74" s="62"/>
      <c r="IK74" s="62"/>
      <c r="IL74" s="62"/>
      <c r="IM74" s="62"/>
      <c r="IN74" s="62"/>
      <c r="IO74" s="62"/>
      <c r="IP74" s="62"/>
      <c r="IQ74" s="62"/>
      <c r="IR74" s="62"/>
      <c r="IS74" s="62"/>
    </row>
    <row r="75" spans="1:253" s="65" customFormat="1" ht="15.75">
      <c r="A75" s="79">
        <v>41020000</v>
      </c>
      <c r="B75" s="98" t="s">
        <v>90</v>
      </c>
      <c r="C75" s="78">
        <f t="shared" si="0"/>
        <v>0</v>
      </c>
      <c r="D75" s="112">
        <f>D76</f>
        <v>0</v>
      </c>
      <c r="E75" s="113"/>
      <c r="F75" s="113"/>
      <c r="G75" s="64"/>
      <c r="H75" s="64"/>
      <c r="I75" s="64"/>
      <c r="J75" s="64"/>
      <c r="K75" s="64"/>
      <c r="L75" s="64"/>
      <c r="IK75" s="64"/>
      <c r="IL75" s="64"/>
      <c r="IM75" s="64"/>
      <c r="IN75" s="64"/>
      <c r="IO75" s="64"/>
      <c r="IP75" s="64"/>
      <c r="IQ75" s="64"/>
      <c r="IR75" s="64"/>
      <c r="IS75" s="64"/>
    </row>
    <row r="76" spans="1:253" s="65" customFormat="1" ht="15.75" hidden="1">
      <c r="A76" s="79"/>
      <c r="B76" s="114"/>
      <c r="C76" s="81">
        <f t="shared" si="0"/>
        <v>0</v>
      </c>
      <c r="D76" s="113"/>
      <c r="E76" s="113"/>
      <c r="F76" s="113"/>
      <c r="G76" s="64"/>
      <c r="H76" s="64"/>
      <c r="I76" s="64"/>
      <c r="J76" s="64"/>
      <c r="K76" s="64"/>
      <c r="L76" s="64"/>
      <c r="IK76" s="64"/>
      <c r="IL76" s="64"/>
      <c r="IM76" s="64"/>
      <c r="IN76" s="64"/>
      <c r="IO76" s="64"/>
      <c r="IP76" s="64"/>
      <c r="IQ76" s="64"/>
      <c r="IR76" s="64"/>
      <c r="IS76" s="64"/>
    </row>
    <row r="77" spans="1:253" s="65" customFormat="1" ht="15.75">
      <c r="A77" s="79">
        <v>41030000</v>
      </c>
      <c r="B77" s="115" t="s">
        <v>92</v>
      </c>
      <c r="C77" s="78">
        <f t="shared" si="0"/>
        <v>42911.5</v>
      </c>
      <c r="D77" s="112">
        <f>D78+D79+D80+D83+D82</f>
        <v>42911.5</v>
      </c>
      <c r="E77" s="112">
        <f>E78+E79+E80+E83+E82</f>
        <v>0</v>
      </c>
      <c r="F77" s="112">
        <f>F78+F79+F80+F83+F82</f>
        <v>0</v>
      </c>
      <c r="G77" s="64"/>
      <c r="H77" s="64"/>
      <c r="I77" s="64"/>
      <c r="J77" s="64"/>
      <c r="K77" s="64"/>
      <c r="L77" s="64"/>
      <c r="IK77" s="64"/>
      <c r="IL77" s="64"/>
      <c r="IM77" s="64"/>
      <c r="IN77" s="64"/>
      <c r="IO77" s="64"/>
      <c r="IP77" s="64"/>
      <c r="IQ77" s="64"/>
      <c r="IR77" s="64"/>
      <c r="IS77" s="64"/>
    </row>
    <row r="78" spans="1:253" s="65" customFormat="1" ht="54" customHeight="1" hidden="1">
      <c r="A78" s="79"/>
      <c r="B78" s="116"/>
      <c r="C78" s="81"/>
      <c r="D78" s="113"/>
      <c r="E78" s="113"/>
      <c r="F78" s="113"/>
      <c r="G78" s="64"/>
      <c r="H78" s="64"/>
      <c r="I78" s="64"/>
      <c r="J78" s="64"/>
      <c r="K78" s="64"/>
      <c r="L78" s="64"/>
      <c r="IK78" s="64"/>
      <c r="IL78" s="64"/>
      <c r="IM78" s="64"/>
      <c r="IN78" s="64"/>
      <c r="IO78" s="64"/>
      <c r="IP78" s="64"/>
      <c r="IQ78" s="64"/>
      <c r="IR78" s="64"/>
      <c r="IS78" s="64"/>
    </row>
    <row r="79" spans="1:253" s="65" customFormat="1" ht="30" customHeight="1">
      <c r="A79" s="79">
        <v>41033900</v>
      </c>
      <c r="B79" s="117" t="s">
        <v>20</v>
      </c>
      <c r="C79" s="81">
        <f aca="true" t="shared" si="1" ref="C79:C86">D79+E79</f>
        <v>42911.5</v>
      </c>
      <c r="D79" s="113">
        <v>42911.5</v>
      </c>
      <c r="E79" s="113"/>
      <c r="F79" s="113"/>
      <c r="G79" s="64"/>
      <c r="H79" s="64"/>
      <c r="I79" s="64"/>
      <c r="J79" s="64"/>
      <c r="K79" s="64"/>
      <c r="L79" s="64"/>
      <c r="IK79" s="64"/>
      <c r="IL79" s="64"/>
      <c r="IM79" s="64"/>
      <c r="IN79" s="64"/>
      <c r="IO79" s="64"/>
      <c r="IP79" s="64"/>
      <c r="IQ79" s="64"/>
      <c r="IR79" s="64"/>
      <c r="IS79" s="64"/>
    </row>
    <row r="80" spans="1:253" s="65" customFormat="1" ht="36" customHeight="1" hidden="1">
      <c r="A80" s="79"/>
      <c r="B80" s="118"/>
      <c r="C80" s="81"/>
      <c r="D80" s="113"/>
      <c r="E80" s="113"/>
      <c r="F80" s="113"/>
      <c r="G80" s="64"/>
      <c r="H80" s="64"/>
      <c r="I80" s="64"/>
      <c r="J80" s="64"/>
      <c r="K80" s="64"/>
      <c r="L80" s="64"/>
      <c r="IK80" s="64"/>
      <c r="IL80" s="64"/>
      <c r="IM80" s="64"/>
      <c r="IN80" s="64"/>
      <c r="IO80" s="64"/>
      <c r="IP80" s="64"/>
      <c r="IQ80" s="64"/>
      <c r="IR80" s="64"/>
      <c r="IS80" s="64"/>
    </row>
    <row r="81" spans="1:253" s="65" customFormat="1" ht="43.5" customHeight="1" hidden="1">
      <c r="A81" s="318"/>
      <c r="B81" s="318"/>
      <c r="C81" s="318"/>
      <c r="D81" s="318"/>
      <c r="E81" s="318"/>
      <c r="F81" s="318"/>
      <c r="G81" s="64"/>
      <c r="H81" s="64"/>
      <c r="I81" s="64"/>
      <c r="J81" s="64"/>
      <c r="K81" s="64"/>
      <c r="L81" s="64"/>
      <c r="IK81" s="64"/>
      <c r="IL81" s="64"/>
      <c r="IM81" s="64"/>
      <c r="IN81" s="64"/>
      <c r="IO81" s="64"/>
      <c r="IP81" s="64"/>
      <c r="IQ81" s="64"/>
      <c r="IR81" s="64"/>
      <c r="IS81" s="64"/>
    </row>
    <row r="82" spans="1:253" s="65" customFormat="1" ht="43.5" customHeight="1" hidden="1">
      <c r="A82" s="79"/>
      <c r="B82" s="119"/>
      <c r="C82" s="81"/>
      <c r="D82" s="113"/>
      <c r="E82" s="113"/>
      <c r="F82" s="113"/>
      <c r="G82" s="64"/>
      <c r="H82" s="64"/>
      <c r="I82" s="64"/>
      <c r="J82" s="64"/>
      <c r="K82" s="64"/>
      <c r="L82" s="64"/>
      <c r="IK82" s="64"/>
      <c r="IL82" s="64"/>
      <c r="IM82" s="64"/>
      <c r="IN82" s="64"/>
      <c r="IO82" s="64"/>
      <c r="IP82" s="64"/>
      <c r="IQ82" s="64"/>
      <c r="IR82" s="64"/>
      <c r="IS82" s="64"/>
    </row>
    <row r="83" spans="1:253" s="65" customFormat="1" ht="63" customHeight="1" hidden="1">
      <c r="A83" s="79"/>
      <c r="B83" s="119"/>
      <c r="C83" s="81"/>
      <c r="D83" s="113"/>
      <c r="E83" s="113"/>
      <c r="F83" s="113"/>
      <c r="G83" s="64"/>
      <c r="H83" s="64"/>
      <c r="I83" s="64"/>
      <c r="J83" s="64"/>
      <c r="K83" s="64"/>
      <c r="L83" s="64"/>
      <c r="IK83" s="64"/>
      <c r="IL83" s="64"/>
      <c r="IM83" s="64"/>
      <c r="IN83" s="64"/>
      <c r="IO83" s="64"/>
      <c r="IP83" s="64"/>
      <c r="IQ83" s="64"/>
      <c r="IR83" s="64"/>
      <c r="IS83" s="64"/>
    </row>
    <row r="84" spans="1:253" s="65" customFormat="1" ht="18.75" customHeight="1">
      <c r="A84" s="95">
        <v>41040000</v>
      </c>
      <c r="B84" s="211" t="s">
        <v>93</v>
      </c>
      <c r="C84" s="78">
        <f t="shared" si="1"/>
        <v>51152.873</v>
      </c>
      <c r="D84" s="112">
        <f>D85+D86</f>
        <v>51152.873</v>
      </c>
      <c r="E84" s="113"/>
      <c r="F84" s="113"/>
      <c r="G84" s="64"/>
      <c r="H84" s="64"/>
      <c r="I84" s="64"/>
      <c r="J84" s="64"/>
      <c r="K84" s="64"/>
      <c r="L84" s="64"/>
      <c r="IK84" s="64"/>
      <c r="IL84" s="64"/>
      <c r="IM84" s="64"/>
      <c r="IN84" s="64"/>
      <c r="IO84" s="64"/>
      <c r="IP84" s="64"/>
      <c r="IQ84" s="64"/>
      <c r="IR84" s="64"/>
      <c r="IS84" s="64"/>
    </row>
    <row r="85" spans="1:253" s="65" customFormat="1" ht="74.25" customHeight="1">
      <c r="A85" s="79">
        <v>41040200</v>
      </c>
      <c r="B85" s="98" t="s">
        <v>94</v>
      </c>
      <c r="C85" s="81">
        <f t="shared" si="1"/>
        <v>2986.1</v>
      </c>
      <c r="D85" s="113">
        <v>2986.1</v>
      </c>
      <c r="E85" s="113"/>
      <c r="F85" s="113"/>
      <c r="G85" s="64"/>
      <c r="H85" s="64"/>
      <c r="I85" s="64"/>
      <c r="J85" s="64"/>
      <c r="K85" s="64"/>
      <c r="L85" s="64"/>
      <c r="IK85" s="64"/>
      <c r="IL85" s="64"/>
      <c r="IM85" s="64"/>
      <c r="IN85" s="64"/>
      <c r="IO85" s="64"/>
      <c r="IP85" s="64"/>
      <c r="IQ85" s="64"/>
      <c r="IR85" s="64"/>
      <c r="IS85" s="64"/>
    </row>
    <row r="86" spans="1:253" s="65" customFormat="1" ht="30" customHeight="1">
      <c r="A86" s="79">
        <v>41040400</v>
      </c>
      <c r="B86" s="98" t="s">
        <v>210</v>
      </c>
      <c r="C86" s="81">
        <f t="shared" si="1"/>
        <v>48166.773</v>
      </c>
      <c r="D86" s="113">
        <v>48166.773</v>
      </c>
      <c r="E86" s="113"/>
      <c r="F86" s="113"/>
      <c r="G86" s="64"/>
      <c r="H86" s="64"/>
      <c r="I86" s="64"/>
      <c r="J86" s="64"/>
      <c r="K86" s="64"/>
      <c r="L86" s="64"/>
      <c r="IK86" s="64"/>
      <c r="IL86" s="64"/>
      <c r="IM86" s="64"/>
      <c r="IN86" s="64"/>
      <c r="IO86" s="64"/>
      <c r="IP86" s="64"/>
      <c r="IQ86" s="64"/>
      <c r="IR86" s="64"/>
      <c r="IS86" s="64"/>
    </row>
    <row r="87" spans="1:253" s="65" customFormat="1" ht="31.5">
      <c r="A87" s="95">
        <v>41050000</v>
      </c>
      <c r="B87" s="96" t="s">
        <v>91</v>
      </c>
      <c r="C87" s="78">
        <f t="shared" si="0"/>
        <v>45086.384000000005</v>
      </c>
      <c r="D87" s="112">
        <f>SUM(D89:D97)</f>
        <v>45086.384000000005</v>
      </c>
      <c r="E87" s="112">
        <f>SUM(E89:E97)</f>
        <v>0</v>
      </c>
      <c r="F87" s="112">
        <f>SUM(F89:F97)</f>
        <v>0</v>
      </c>
      <c r="G87" s="64"/>
      <c r="H87" s="64"/>
      <c r="I87" s="64"/>
      <c r="J87" s="64"/>
      <c r="K87" s="64"/>
      <c r="L87" s="64"/>
      <c r="IK87" s="64"/>
      <c r="IL87" s="64"/>
      <c r="IM87" s="64"/>
      <c r="IN87" s="64"/>
      <c r="IO87" s="64"/>
      <c r="IP87" s="64"/>
      <c r="IQ87" s="64"/>
      <c r="IR87" s="64"/>
      <c r="IS87" s="64"/>
    </row>
    <row r="88" spans="1:253" s="65" customFormat="1" ht="15.75">
      <c r="A88" s="79"/>
      <c r="B88" s="114" t="s">
        <v>19</v>
      </c>
      <c r="C88" s="78">
        <f t="shared" si="0"/>
        <v>0</v>
      </c>
      <c r="D88" s="113"/>
      <c r="E88" s="113"/>
      <c r="F88" s="113"/>
      <c r="G88" s="64"/>
      <c r="H88" s="64"/>
      <c r="I88" s="64"/>
      <c r="J88" s="64"/>
      <c r="K88" s="64"/>
      <c r="L88" s="64"/>
      <c r="IK88" s="64"/>
      <c r="IL88" s="64"/>
      <c r="IM88" s="64"/>
      <c r="IN88" s="64"/>
      <c r="IO88" s="64"/>
      <c r="IP88" s="64"/>
      <c r="IQ88" s="64"/>
      <c r="IR88" s="64"/>
      <c r="IS88" s="64"/>
    </row>
    <row r="89" spans="1:253" s="65" customFormat="1" ht="15.75" hidden="1">
      <c r="A89" s="79"/>
      <c r="B89" s="114"/>
      <c r="C89" s="78"/>
      <c r="D89" s="113"/>
      <c r="E89" s="113"/>
      <c r="F89" s="113"/>
      <c r="G89" s="64"/>
      <c r="H89" s="64"/>
      <c r="I89" s="64"/>
      <c r="J89" s="64"/>
      <c r="K89" s="64"/>
      <c r="L89" s="64"/>
      <c r="IK89" s="64"/>
      <c r="IL89" s="64"/>
      <c r="IM89" s="64"/>
      <c r="IN89" s="64"/>
      <c r="IO89" s="64"/>
      <c r="IP89" s="64"/>
      <c r="IQ89" s="64"/>
      <c r="IR89" s="64"/>
      <c r="IS89" s="64"/>
    </row>
    <row r="90" spans="1:253" s="65" customFormat="1" ht="106.5" customHeight="1" hidden="1">
      <c r="A90" s="79"/>
      <c r="B90" s="98"/>
      <c r="C90" s="81"/>
      <c r="D90" s="113"/>
      <c r="E90" s="113"/>
      <c r="F90" s="113"/>
      <c r="G90" s="64"/>
      <c r="H90" s="64"/>
      <c r="I90" s="64"/>
      <c r="J90" s="64"/>
      <c r="K90" s="64"/>
      <c r="L90" s="64"/>
      <c r="IK90" s="64"/>
      <c r="IL90" s="64"/>
      <c r="IM90" s="64"/>
      <c r="IN90" s="64"/>
      <c r="IO90" s="64"/>
      <c r="IP90" s="64"/>
      <c r="IQ90" s="64"/>
      <c r="IR90" s="64"/>
      <c r="IS90" s="64"/>
    </row>
    <row r="91" spans="1:253" s="65" customFormat="1" ht="31.5" customHeight="1">
      <c r="A91" s="79">
        <v>41051000</v>
      </c>
      <c r="B91" s="98" t="s">
        <v>107</v>
      </c>
      <c r="C91" s="81">
        <f t="shared" si="0"/>
        <v>43167.273</v>
      </c>
      <c r="D91" s="113">
        <v>43167.273</v>
      </c>
      <c r="E91" s="113"/>
      <c r="F91" s="113"/>
      <c r="G91" s="64"/>
      <c r="H91" s="64"/>
      <c r="I91" s="64"/>
      <c r="J91" s="64"/>
      <c r="K91" s="64"/>
      <c r="L91" s="64"/>
      <c r="IK91" s="64"/>
      <c r="IL91" s="64"/>
      <c r="IM91" s="64"/>
      <c r="IN91" s="64"/>
      <c r="IO91" s="64"/>
      <c r="IP91" s="64"/>
      <c r="IQ91" s="64"/>
      <c r="IR91" s="64"/>
      <c r="IS91" s="64"/>
    </row>
    <row r="92" spans="1:253" s="65" customFormat="1" ht="51.75" customHeight="1">
      <c r="A92" s="110">
        <v>41051200</v>
      </c>
      <c r="B92" s="121" t="s">
        <v>150</v>
      </c>
      <c r="C92" s="215">
        <f t="shared" si="0"/>
        <v>685.733</v>
      </c>
      <c r="D92" s="122">
        <v>685.733</v>
      </c>
      <c r="E92" s="122"/>
      <c r="F92" s="122"/>
      <c r="G92" s="64"/>
      <c r="H92" s="64"/>
      <c r="I92" s="64"/>
      <c r="J92" s="64"/>
      <c r="K92" s="64"/>
      <c r="L92" s="64"/>
      <c r="IK92" s="64"/>
      <c r="IL92" s="64"/>
      <c r="IM92" s="64"/>
      <c r="IN92" s="64"/>
      <c r="IO92" s="64"/>
      <c r="IP92" s="64"/>
      <c r="IQ92" s="64"/>
      <c r="IR92" s="64"/>
      <c r="IS92" s="64"/>
    </row>
    <row r="93" spans="1:253" s="65" customFormat="1" ht="48.75" customHeight="1" hidden="1">
      <c r="A93" s="79"/>
      <c r="B93" s="114"/>
      <c r="C93" s="81"/>
      <c r="D93" s="113"/>
      <c r="E93" s="113"/>
      <c r="F93" s="113"/>
      <c r="G93" s="64"/>
      <c r="H93" s="64"/>
      <c r="I93" s="64"/>
      <c r="J93" s="64"/>
      <c r="K93" s="64"/>
      <c r="L93" s="64"/>
      <c r="IK93" s="64"/>
      <c r="IL93" s="64"/>
      <c r="IM93" s="64"/>
      <c r="IN93" s="64"/>
      <c r="IO93" s="64"/>
      <c r="IP93" s="64"/>
      <c r="IQ93" s="64"/>
      <c r="IR93" s="64"/>
      <c r="IS93" s="64"/>
    </row>
    <row r="94" spans="1:253" s="65" customFormat="1" ht="51" customHeight="1" hidden="1">
      <c r="A94" s="79"/>
      <c r="B94" s="98"/>
      <c r="C94" s="81"/>
      <c r="D94" s="113"/>
      <c r="E94" s="113"/>
      <c r="F94" s="113"/>
      <c r="G94" s="64"/>
      <c r="H94" s="64"/>
      <c r="I94" s="64"/>
      <c r="J94" s="64"/>
      <c r="K94" s="64"/>
      <c r="L94" s="64"/>
      <c r="IK94" s="64"/>
      <c r="IL94" s="64"/>
      <c r="IM94" s="64"/>
      <c r="IN94" s="64"/>
      <c r="IO94" s="64"/>
      <c r="IP94" s="64"/>
      <c r="IQ94" s="64"/>
      <c r="IR94" s="64"/>
      <c r="IS94" s="64"/>
    </row>
    <row r="95" spans="1:253" s="65" customFormat="1" ht="48" customHeight="1" hidden="1">
      <c r="A95" s="79"/>
      <c r="B95" s="119"/>
      <c r="C95" s="81"/>
      <c r="D95" s="113"/>
      <c r="E95" s="113"/>
      <c r="F95" s="113"/>
      <c r="G95" s="64"/>
      <c r="H95" s="64"/>
      <c r="I95" s="64"/>
      <c r="J95" s="64"/>
      <c r="K95" s="64"/>
      <c r="L95" s="64"/>
      <c r="IK95" s="64"/>
      <c r="IL95" s="64"/>
      <c r="IM95" s="64"/>
      <c r="IN95" s="64"/>
      <c r="IO95" s="64"/>
      <c r="IP95" s="64"/>
      <c r="IQ95" s="64"/>
      <c r="IR95" s="64"/>
      <c r="IS95" s="64"/>
    </row>
    <row r="96" spans="1:253" s="65" customFormat="1" ht="15.75" customHeight="1">
      <c r="A96" s="79">
        <v>41053900</v>
      </c>
      <c r="B96" s="115" t="s">
        <v>95</v>
      </c>
      <c r="C96" s="81">
        <f t="shared" si="0"/>
        <v>11.232</v>
      </c>
      <c r="D96" s="113">
        <v>11.232</v>
      </c>
      <c r="E96" s="113"/>
      <c r="F96" s="113"/>
      <c r="G96" s="64"/>
      <c r="H96" s="64"/>
      <c r="I96" s="64"/>
      <c r="J96" s="64"/>
      <c r="K96" s="64"/>
      <c r="L96" s="64"/>
      <c r="IK96" s="64"/>
      <c r="IL96" s="64"/>
      <c r="IM96" s="64"/>
      <c r="IN96" s="64"/>
      <c r="IO96" s="64"/>
      <c r="IP96" s="64"/>
      <c r="IQ96" s="64"/>
      <c r="IR96" s="64"/>
      <c r="IS96" s="64"/>
    </row>
    <row r="97" spans="1:253" s="65" customFormat="1" ht="36.75" customHeight="1">
      <c r="A97" s="79">
        <v>41055000</v>
      </c>
      <c r="B97" s="288" t="s">
        <v>345</v>
      </c>
      <c r="C97" s="81">
        <f t="shared" si="0"/>
        <v>1222.146</v>
      </c>
      <c r="D97" s="113">
        <v>1222.146</v>
      </c>
      <c r="E97" s="113"/>
      <c r="F97" s="113"/>
      <c r="G97" s="64"/>
      <c r="H97" s="64"/>
      <c r="I97" s="64"/>
      <c r="J97" s="64"/>
      <c r="K97" s="64"/>
      <c r="L97" s="64"/>
      <c r="IK97" s="64"/>
      <c r="IL97" s="64"/>
      <c r="IM97" s="64"/>
      <c r="IN97" s="64"/>
      <c r="IO97" s="64"/>
      <c r="IP97" s="64"/>
      <c r="IQ97" s="64"/>
      <c r="IR97" s="64"/>
      <c r="IS97" s="64"/>
    </row>
    <row r="98" spans="1:6" ht="15.75">
      <c r="A98" s="123"/>
      <c r="B98" s="124" t="s">
        <v>17</v>
      </c>
      <c r="C98" s="78">
        <f t="shared" si="0"/>
        <v>279961.894</v>
      </c>
      <c r="D98" s="112">
        <f>D73+D72</f>
        <v>277679.90499999997</v>
      </c>
      <c r="E98" s="125">
        <f>E73+E72</f>
        <v>2281.989</v>
      </c>
      <c r="F98" s="125">
        <f>F73+F72</f>
        <v>0</v>
      </c>
    </row>
    <row r="99" spans="1:252" s="225" customFormat="1" ht="39" customHeight="1">
      <c r="A99" s="222" t="s">
        <v>293</v>
      </c>
      <c r="B99" s="223"/>
      <c r="C99" s="222"/>
      <c r="D99" s="222" t="s">
        <v>295</v>
      </c>
      <c r="E99" s="222"/>
      <c r="F99" s="224"/>
      <c r="G99" s="224"/>
      <c r="H99" s="224"/>
      <c r="I99" s="224"/>
      <c r="J99" s="224"/>
      <c r="K99" s="224"/>
      <c r="IJ99" s="224"/>
      <c r="IK99" s="224"/>
      <c r="IL99" s="224"/>
      <c r="IM99" s="224"/>
      <c r="IN99" s="224"/>
      <c r="IO99" s="224"/>
      <c r="IP99" s="224"/>
      <c r="IQ99" s="224"/>
      <c r="IR99" s="224"/>
    </row>
    <row r="100" spans="1:252" s="225" customFormat="1" ht="21" customHeight="1">
      <c r="A100" s="222" t="s">
        <v>294</v>
      </c>
      <c r="B100" s="223"/>
      <c r="C100" s="222"/>
      <c r="D100" s="222"/>
      <c r="E100" s="222"/>
      <c r="F100" s="224"/>
      <c r="G100" s="224"/>
      <c r="H100" s="224"/>
      <c r="I100" s="224"/>
      <c r="J100" s="224"/>
      <c r="K100" s="224"/>
      <c r="IJ100" s="224"/>
      <c r="IK100" s="224"/>
      <c r="IL100" s="224"/>
      <c r="IM100" s="224"/>
      <c r="IN100" s="224"/>
      <c r="IO100" s="224"/>
      <c r="IP100" s="224"/>
      <c r="IQ100" s="224"/>
      <c r="IR100" s="224"/>
    </row>
    <row r="104" spans="3:4" ht="12.75">
      <c r="C104" s="217"/>
      <c r="D104" s="217"/>
    </row>
  </sheetData>
  <sheetProtection/>
  <mergeCells count="10">
    <mergeCell ref="C4:D4"/>
    <mergeCell ref="C6:E6"/>
    <mergeCell ref="C5:D5"/>
    <mergeCell ref="A81:F81"/>
    <mergeCell ref="A7:E7"/>
    <mergeCell ref="A10:A11"/>
    <mergeCell ref="E10:F10"/>
    <mergeCell ref="D10:D11"/>
    <mergeCell ref="C10:C11"/>
    <mergeCell ref="B10:B11"/>
  </mergeCells>
  <printOptions horizontalCentered="1"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="85" zoomScaleNormal="85" zoomScaleSheetLayoutView="75" zoomScalePageLayoutView="0" workbookViewId="0" topLeftCell="B1">
      <pane xSplit="5" ySplit="11" topLeftCell="G33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F36" sqref="F36"/>
    </sheetView>
  </sheetViews>
  <sheetFormatPr defaultColWidth="9.33203125" defaultRowHeight="12.75"/>
  <cols>
    <col min="1" max="1" width="3.83203125" style="3" hidden="1" customWidth="1"/>
    <col min="2" max="2" width="17.33203125" style="3" customWidth="1"/>
    <col min="3" max="3" width="16.83203125" style="14" customWidth="1"/>
    <col min="4" max="4" width="1.3359375" style="14" hidden="1" customWidth="1"/>
    <col min="5" max="5" width="16.5" style="14" customWidth="1"/>
    <col min="6" max="6" width="67.5" style="3" customWidth="1"/>
    <col min="7" max="7" width="17.5" style="3" bestFit="1" customWidth="1"/>
    <col min="8" max="8" width="16.66015625" style="3" customWidth="1"/>
    <col min="9" max="9" width="17" style="3" customWidth="1"/>
    <col min="10" max="10" width="16" style="3" customWidth="1"/>
    <col min="11" max="11" width="12.16015625" style="3" customWidth="1"/>
    <col min="12" max="12" width="16.16015625" style="293" customWidth="1"/>
    <col min="13" max="13" width="16.16015625" style="3" customWidth="1"/>
    <col min="14" max="15" width="16.66015625" style="3" customWidth="1"/>
    <col min="16" max="16" width="14.83203125" style="3" customWidth="1"/>
    <col min="17" max="17" width="15.33203125" style="3" customWidth="1"/>
    <col min="18" max="18" width="15" style="3" customWidth="1"/>
    <col min="19" max="19" width="21" style="2" customWidth="1"/>
    <col min="20" max="20" width="13.16015625" style="2" customWidth="1"/>
    <col min="21" max="16384" width="9.33203125" style="2" customWidth="1"/>
  </cols>
  <sheetData>
    <row r="1" spans="1:18" s="6" customFormat="1" ht="18.75" customHeight="1">
      <c r="A1" s="5"/>
      <c r="B1" s="5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</row>
    <row r="2" spans="1:18" s="6" customFormat="1" ht="76.5" customHeight="1">
      <c r="A2" s="5"/>
      <c r="B2" s="5"/>
      <c r="C2" s="38"/>
      <c r="D2" s="38"/>
      <c r="E2" s="38"/>
      <c r="F2" s="38"/>
      <c r="G2" s="237"/>
      <c r="H2" s="38"/>
      <c r="I2" s="38"/>
      <c r="J2" s="38"/>
      <c r="K2" s="38"/>
      <c r="L2" s="291"/>
      <c r="M2" s="350" t="s">
        <v>350</v>
      </c>
      <c r="N2" s="350"/>
      <c r="O2" s="350"/>
      <c r="P2" s="220"/>
      <c r="Q2" s="220"/>
      <c r="R2" s="220"/>
    </row>
    <row r="3" spans="1:19" s="246" customFormat="1" ht="32.25" customHeight="1">
      <c r="A3" s="239"/>
      <c r="B3" s="240"/>
      <c r="C3" s="241"/>
      <c r="D3" s="241"/>
      <c r="E3" s="241"/>
      <c r="F3" s="242"/>
      <c r="G3" s="243"/>
      <c r="H3" s="243"/>
      <c r="I3" s="244"/>
      <c r="J3" s="243"/>
      <c r="K3" s="243"/>
      <c r="L3" s="243"/>
      <c r="M3" s="243"/>
      <c r="N3" s="243"/>
      <c r="O3" s="243"/>
      <c r="P3" s="243"/>
      <c r="Q3" s="243"/>
      <c r="R3" s="243"/>
      <c r="S3" s="245"/>
    </row>
    <row r="4" spans="1:18" s="6" customFormat="1" ht="15" customHeight="1">
      <c r="A4" s="5"/>
      <c r="B4" s="5"/>
      <c r="C4" s="38"/>
      <c r="D4" s="38"/>
      <c r="E4" s="38"/>
      <c r="F4" s="38"/>
      <c r="G4" s="191" t="s">
        <v>244</v>
      </c>
      <c r="H4" s="38"/>
      <c r="I4" s="191"/>
      <c r="J4" s="38"/>
      <c r="K4" s="38"/>
      <c r="L4" s="291"/>
      <c r="M4" s="38"/>
      <c r="N4" s="38"/>
      <c r="O4" s="350"/>
      <c r="P4" s="350"/>
      <c r="Q4" s="350"/>
      <c r="R4" s="350"/>
    </row>
    <row r="5" spans="1:19" ht="13.5" customHeight="1">
      <c r="A5" s="1"/>
      <c r="B5" s="91">
        <v>12523000000</v>
      </c>
      <c r="F5" s="351"/>
      <c r="G5" s="351"/>
      <c r="H5" s="351"/>
      <c r="I5" s="351"/>
      <c r="J5" s="351"/>
      <c r="K5" s="351"/>
      <c r="L5" s="351"/>
      <c r="M5" s="351"/>
      <c r="N5" s="351"/>
      <c r="O5" s="350"/>
      <c r="P5" s="350"/>
      <c r="Q5" s="350"/>
      <c r="R5" s="350"/>
      <c r="S5" s="49"/>
    </row>
    <row r="6" spans="1:18" ht="13.5" customHeight="1">
      <c r="A6" s="1"/>
      <c r="B6" s="90" t="s">
        <v>161</v>
      </c>
      <c r="C6" s="354" t="s">
        <v>66</v>
      </c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</row>
    <row r="7" spans="1:19" s="34" customFormat="1" ht="21.75" customHeight="1">
      <c r="A7" s="33"/>
      <c r="B7" s="355" t="s">
        <v>155</v>
      </c>
      <c r="C7" s="355" t="s">
        <v>156</v>
      </c>
      <c r="D7" s="50"/>
      <c r="E7" s="355" t="s">
        <v>144</v>
      </c>
      <c r="F7" s="321" t="s">
        <v>157</v>
      </c>
      <c r="G7" s="321" t="s">
        <v>2</v>
      </c>
      <c r="H7" s="321"/>
      <c r="I7" s="321"/>
      <c r="J7" s="321"/>
      <c r="K7" s="321"/>
      <c r="L7" s="321" t="s">
        <v>3</v>
      </c>
      <c r="M7" s="321"/>
      <c r="N7" s="321"/>
      <c r="O7" s="321"/>
      <c r="P7" s="321"/>
      <c r="Q7" s="321"/>
      <c r="R7" s="321" t="s">
        <v>4</v>
      </c>
      <c r="S7" s="51"/>
    </row>
    <row r="8" spans="1:19" s="34" customFormat="1" ht="16.5" customHeight="1">
      <c r="A8" s="35"/>
      <c r="B8" s="356"/>
      <c r="C8" s="356"/>
      <c r="D8" s="52"/>
      <c r="E8" s="356"/>
      <c r="F8" s="321"/>
      <c r="G8" s="321" t="s">
        <v>143</v>
      </c>
      <c r="H8" s="321" t="s">
        <v>5</v>
      </c>
      <c r="I8" s="321" t="s">
        <v>6</v>
      </c>
      <c r="J8" s="321"/>
      <c r="K8" s="321" t="s">
        <v>7</v>
      </c>
      <c r="L8" s="321" t="s">
        <v>143</v>
      </c>
      <c r="M8" s="355" t="s">
        <v>145</v>
      </c>
      <c r="N8" s="321" t="s">
        <v>5</v>
      </c>
      <c r="O8" s="321" t="s">
        <v>6</v>
      </c>
      <c r="P8" s="321"/>
      <c r="Q8" s="321" t="s">
        <v>7</v>
      </c>
      <c r="R8" s="321"/>
      <c r="S8" s="51"/>
    </row>
    <row r="9" spans="1:19" s="34" customFormat="1" ht="20.25" customHeight="1">
      <c r="A9" s="36"/>
      <c r="B9" s="356"/>
      <c r="C9" s="356"/>
      <c r="D9" s="52"/>
      <c r="E9" s="356"/>
      <c r="F9" s="321"/>
      <c r="G9" s="321"/>
      <c r="H9" s="321"/>
      <c r="I9" s="321" t="s">
        <v>108</v>
      </c>
      <c r="J9" s="321" t="s">
        <v>8</v>
      </c>
      <c r="K9" s="321"/>
      <c r="L9" s="321"/>
      <c r="M9" s="356"/>
      <c r="N9" s="321"/>
      <c r="O9" s="321" t="s">
        <v>108</v>
      </c>
      <c r="P9" s="321" t="s">
        <v>8</v>
      </c>
      <c r="Q9" s="321"/>
      <c r="R9" s="321"/>
      <c r="S9" s="51"/>
    </row>
    <row r="10" spans="1:19" s="34" customFormat="1" ht="47.25" customHeight="1">
      <c r="A10" s="37"/>
      <c r="B10" s="357"/>
      <c r="C10" s="357"/>
      <c r="D10" s="53"/>
      <c r="E10" s="357"/>
      <c r="F10" s="321"/>
      <c r="G10" s="321"/>
      <c r="H10" s="321"/>
      <c r="I10" s="321"/>
      <c r="J10" s="321"/>
      <c r="K10" s="321"/>
      <c r="L10" s="321"/>
      <c r="M10" s="357"/>
      <c r="N10" s="321"/>
      <c r="O10" s="321"/>
      <c r="P10" s="321"/>
      <c r="Q10" s="321"/>
      <c r="R10" s="321"/>
      <c r="S10" s="51"/>
    </row>
    <row r="11" spans="1:19" s="34" customFormat="1" ht="18.75" customHeight="1">
      <c r="A11" s="37"/>
      <c r="B11" s="61">
        <v>1</v>
      </c>
      <c r="C11" s="61">
        <v>2</v>
      </c>
      <c r="D11" s="61"/>
      <c r="E11" s="61">
        <v>3</v>
      </c>
      <c r="F11" s="61">
        <v>3.71428571428571</v>
      </c>
      <c r="G11" s="61">
        <v>5</v>
      </c>
      <c r="H11" s="61">
        <v>6</v>
      </c>
      <c r="I11" s="61">
        <v>7</v>
      </c>
      <c r="J11" s="61">
        <v>8</v>
      </c>
      <c r="K11" s="61">
        <v>9</v>
      </c>
      <c r="L11" s="292">
        <v>10</v>
      </c>
      <c r="M11" s="61">
        <v>11</v>
      </c>
      <c r="N11" s="61">
        <v>12</v>
      </c>
      <c r="O11" s="61">
        <v>13</v>
      </c>
      <c r="P11" s="61">
        <v>14</v>
      </c>
      <c r="Q11" s="61">
        <v>15</v>
      </c>
      <c r="R11" s="61">
        <v>16</v>
      </c>
      <c r="S11" s="51"/>
    </row>
    <row r="12" spans="1:19" s="34" customFormat="1" ht="32.25" customHeight="1" hidden="1">
      <c r="A12" s="37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292"/>
      <c r="M12" s="61"/>
      <c r="N12" s="61"/>
      <c r="O12" s="61"/>
      <c r="P12" s="61"/>
      <c r="Q12" s="61"/>
      <c r="R12" s="61"/>
      <c r="S12" s="51"/>
    </row>
    <row r="13" spans="1:19" s="18" customFormat="1" ht="32.25" customHeight="1">
      <c r="A13" s="17"/>
      <c r="B13" s="344" t="s">
        <v>312</v>
      </c>
      <c r="C13" s="345"/>
      <c r="D13" s="345"/>
      <c r="E13" s="346"/>
      <c r="F13" s="96" t="s">
        <v>252</v>
      </c>
      <c r="G13" s="97">
        <f>G15+G16+G18+G19+G21+G23+G24+G25+G26+G29+G32+G34+G35+G37+G39+G40+G41+G43+G44+G45+G46+G47+G48+G49+G51+G52+G53+G54+G56+G57+G62+G63+G64+G66+G67</f>
        <v>273719.695</v>
      </c>
      <c r="H13" s="97">
        <f>H15+H16+H18+H19+H21+H23+H24+H25+H26+H29+H32+H34+H35+H37+H39+H40+H41+H43+H44+H45+H46+H47+H48+H49+H51+H52+H53+H54+H56+H57+H62+H63+H64+H66+H67+H69</f>
        <v>273719.695</v>
      </c>
      <c r="I13" s="97">
        <v>206623.04199999996</v>
      </c>
      <c r="J13" s="97">
        <v>33300.974</v>
      </c>
      <c r="K13" s="97">
        <v>0</v>
      </c>
      <c r="L13" s="97">
        <f>L18+L20+L24+L32+L48+L51+L52+L53</f>
        <v>2448.821</v>
      </c>
      <c r="M13" s="97">
        <v>230.832</v>
      </c>
      <c r="N13" s="97">
        <v>1178.965</v>
      </c>
      <c r="O13" s="97">
        <v>499.82399999999996</v>
      </c>
      <c r="P13" s="97">
        <v>36.336000000000006</v>
      </c>
      <c r="Q13" s="97">
        <v>230.832</v>
      </c>
      <c r="R13" s="97">
        <f>R15+R16+R18+R20+R22+R23+R24+R25+R27+R28+R30+R31+R32+R34+R35+R36+R37+R39+R40+R41+R43+R44+R45+R46+R47+R48+R49+R51+R52+R53+R54+R56+R57+R62+R63+R64+R66+R67+R69</f>
        <v>277454.66199999995</v>
      </c>
      <c r="S13" s="245">
        <f>G13+L13</f>
        <v>276168.516</v>
      </c>
    </row>
    <row r="14" spans="1:19" s="18" customFormat="1" ht="32.25" customHeight="1">
      <c r="A14" s="17"/>
      <c r="B14" s="279"/>
      <c r="C14" s="280" t="s">
        <v>315</v>
      </c>
      <c r="D14" s="280"/>
      <c r="E14" s="280"/>
      <c r="F14" s="95" t="s">
        <v>316</v>
      </c>
      <c r="G14" s="329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1"/>
      <c r="S14" s="245">
        <f>S13-R81</f>
        <v>276168.516</v>
      </c>
    </row>
    <row r="15" spans="1:19" s="88" customFormat="1" ht="94.5">
      <c r="A15" s="94"/>
      <c r="B15" s="108" t="s">
        <v>248</v>
      </c>
      <c r="C15" s="77" t="s">
        <v>246</v>
      </c>
      <c r="D15" s="232" t="s">
        <v>27</v>
      </c>
      <c r="E15" s="232" t="s">
        <v>67</v>
      </c>
      <c r="F15" s="98" t="s">
        <v>247</v>
      </c>
      <c r="G15" s="103">
        <f>H15</f>
        <v>17973</v>
      </c>
      <c r="H15" s="103">
        <v>17973</v>
      </c>
      <c r="I15" s="103">
        <v>15673</v>
      </c>
      <c r="J15" s="103">
        <v>1300</v>
      </c>
      <c r="K15" s="100"/>
      <c r="L15" s="103">
        <f>N15</f>
        <v>0</v>
      </c>
      <c r="M15" s="103"/>
      <c r="N15" s="103"/>
      <c r="O15" s="100"/>
      <c r="P15" s="100"/>
      <c r="Q15" s="100"/>
      <c r="R15" s="218">
        <f>G15+L15</f>
        <v>17973</v>
      </c>
      <c r="S15" s="87"/>
    </row>
    <row r="16" spans="1:19" s="88" customFormat="1" ht="34.5" customHeight="1">
      <c r="A16" s="94"/>
      <c r="B16" s="109" t="s">
        <v>251</v>
      </c>
      <c r="C16" s="84" t="s">
        <v>72</v>
      </c>
      <c r="D16" s="241"/>
      <c r="E16" s="248" t="s">
        <v>71</v>
      </c>
      <c r="F16" s="249" t="s">
        <v>89</v>
      </c>
      <c r="G16" s="103">
        <v>344</v>
      </c>
      <c r="H16" s="103">
        <v>344</v>
      </c>
      <c r="I16" s="103">
        <v>308</v>
      </c>
      <c r="J16" s="103">
        <v>12.7</v>
      </c>
      <c r="K16" s="250"/>
      <c r="L16" s="100"/>
      <c r="M16" s="100"/>
      <c r="N16" s="250"/>
      <c r="O16" s="250"/>
      <c r="P16" s="250"/>
      <c r="Q16" s="250"/>
      <c r="R16" s="218">
        <f>G16+L16</f>
        <v>344</v>
      </c>
      <c r="S16" s="87"/>
    </row>
    <row r="17" spans="1:19" s="88" customFormat="1" ht="34.5" customHeight="1">
      <c r="A17" s="94"/>
      <c r="B17" s="347" t="s">
        <v>313</v>
      </c>
      <c r="C17" s="348"/>
      <c r="D17" s="348"/>
      <c r="E17" s="349"/>
      <c r="F17" s="281" t="s">
        <v>314</v>
      </c>
      <c r="G17" s="326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8"/>
      <c r="S17" s="87"/>
    </row>
    <row r="18" spans="1:19" s="88" customFormat="1" ht="46.5" customHeight="1">
      <c r="A18" s="94"/>
      <c r="B18" s="108" t="s">
        <v>266</v>
      </c>
      <c r="C18" s="79">
        <v>1010</v>
      </c>
      <c r="D18" s="77" t="s">
        <v>29</v>
      </c>
      <c r="E18" s="77" t="s">
        <v>73</v>
      </c>
      <c r="F18" s="120" t="s">
        <v>82</v>
      </c>
      <c r="G18" s="107">
        <f>H18</f>
        <v>23067.284</v>
      </c>
      <c r="H18" s="107">
        <f>22438.686+628.598</f>
        <v>23067.284</v>
      </c>
      <c r="I18" s="107">
        <f>17907.735+598.422</f>
        <v>18506.157</v>
      </c>
      <c r="J18" s="107">
        <v>2633.888</v>
      </c>
      <c r="K18" s="107"/>
      <c r="L18" s="107">
        <v>1413.53</v>
      </c>
      <c r="M18" s="107"/>
      <c r="N18" s="107">
        <v>1225.582</v>
      </c>
      <c r="O18" s="107"/>
      <c r="P18" s="107"/>
      <c r="Q18" s="107"/>
      <c r="R18" s="97">
        <f>L18+G18</f>
        <v>24480.814</v>
      </c>
      <c r="S18" s="238"/>
    </row>
    <row r="19" spans="1:19" s="88" customFormat="1" ht="35.25" customHeight="1">
      <c r="A19" s="94"/>
      <c r="B19" s="332" t="s">
        <v>317</v>
      </c>
      <c r="C19" s="333"/>
      <c r="D19" s="333"/>
      <c r="E19" s="334"/>
      <c r="F19" s="98" t="s">
        <v>173</v>
      </c>
      <c r="G19" s="97">
        <f>G20</f>
        <v>59294.251000000004</v>
      </c>
      <c r="H19" s="97">
        <f>H20</f>
        <v>59294.251000000004</v>
      </c>
      <c r="I19" s="97">
        <f>I20</f>
        <v>33365.346</v>
      </c>
      <c r="J19" s="97">
        <f>J20</f>
        <v>16213.41</v>
      </c>
      <c r="K19" s="97">
        <f>K21</f>
        <v>0</v>
      </c>
      <c r="L19" s="97">
        <f>L20</f>
        <v>227.672</v>
      </c>
      <c r="M19" s="97">
        <f>M21</f>
        <v>0</v>
      </c>
      <c r="N19" s="97">
        <f>N20</f>
        <v>227.672</v>
      </c>
      <c r="O19" s="97">
        <f>O21</f>
        <v>0</v>
      </c>
      <c r="P19" s="97">
        <f>P21</f>
        <v>0</v>
      </c>
      <c r="Q19" s="97">
        <f>Q21</f>
        <v>0</v>
      </c>
      <c r="R19" s="97">
        <f>R20</f>
        <v>59521.923</v>
      </c>
      <c r="S19" s="238"/>
    </row>
    <row r="20" spans="1:19" s="88" customFormat="1" ht="31.5">
      <c r="A20" s="94"/>
      <c r="B20" s="108" t="s">
        <v>267</v>
      </c>
      <c r="C20" s="79">
        <v>1021</v>
      </c>
      <c r="D20" s="231"/>
      <c r="E20" s="233" t="s">
        <v>74</v>
      </c>
      <c r="F20" s="234" t="s">
        <v>172</v>
      </c>
      <c r="G20" s="107">
        <f>H20</f>
        <v>59294.251000000004</v>
      </c>
      <c r="H20" s="107">
        <f>29451.346+29842.905</f>
        <v>59294.251000000004</v>
      </c>
      <c r="I20" s="107">
        <f>15892.318+17473.028</f>
        <v>33365.346</v>
      </c>
      <c r="J20" s="107">
        <f>7874.958+8338.452</f>
        <v>16213.41</v>
      </c>
      <c r="K20" s="107"/>
      <c r="L20" s="107">
        <f>N20+Q20</f>
        <v>227.672</v>
      </c>
      <c r="M20" s="107"/>
      <c r="N20" s="107">
        <v>227.672</v>
      </c>
      <c r="O20" s="107"/>
      <c r="P20" s="107"/>
      <c r="Q20" s="107"/>
      <c r="R20" s="97">
        <f>G20+L20</f>
        <v>59521.923</v>
      </c>
      <c r="S20" s="87"/>
    </row>
    <row r="21" spans="1:19" s="88" customFormat="1" ht="59.25" customHeight="1">
      <c r="A21" s="94"/>
      <c r="B21" s="332" t="s">
        <v>68</v>
      </c>
      <c r="C21" s="333"/>
      <c r="D21" s="333"/>
      <c r="E21" s="334"/>
      <c r="F21" s="98" t="s">
        <v>174</v>
      </c>
      <c r="G21" s="97">
        <f>G22</f>
        <v>84547.9</v>
      </c>
      <c r="H21" s="97">
        <f>H22</f>
        <v>84547.9</v>
      </c>
      <c r="I21" s="97">
        <f>I22</f>
        <v>84547.9</v>
      </c>
      <c r="J21" s="97"/>
      <c r="K21" s="97">
        <f aca="true" t="shared" si="0" ref="K21:Q21">K26</f>
        <v>0</v>
      </c>
      <c r="L21" s="97">
        <f t="shared" si="0"/>
        <v>0</v>
      </c>
      <c r="M21" s="97">
        <f t="shared" si="0"/>
        <v>0</v>
      </c>
      <c r="N21" s="97">
        <f t="shared" si="0"/>
        <v>0</v>
      </c>
      <c r="O21" s="97">
        <f t="shared" si="0"/>
        <v>0</v>
      </c>
      <c r="P21" s="97">
        <f t="shared" si="0"/>
        <v>0</v>
      </c>
      <c r="Q21" s="97">
        <f t="shared" si="0"/>
        <v>0</v>
      </c>
      <c r="R21" s="97">
        <f>R22</f>
        <v>84547.9</v>
      </c>
      <c r="S21" s="238"/>
    </row>
    <row r="22" spans="1:19" s="88" customFormat="1" ht="32.25" customHeight="1">
      <c r="A22" s="94"/>
      <c r="B22" s="108" t="s">
        <v>268</v>
      </c>
      <c r="C22" s="79">
        <v>1031</v>
      </c>
      <c r="D22" s="77"/>
      <c r="E22" s="233" t="s">
        <v>74</v>
      </c>
      <c r="F22" s="234" t="s">
        <v>172</v>
      </c>
      <c r="G22" s="107">
        <f>H22</f>
        <v>84547.9</v>
      </c>
      <c r="H22" s="107">
        <f>42911.5+41636.4</f>
        <v>84547.9</v>
      </c>
      <c r="I22" s="107">
        <f>42911.5+41636.4</f>
        <v>84547.9</v>
      </c>
      <c r="J22" s="107"/>
      <c r="K22" s="107"/>
      <c r="L22" s="107"/>
      <c r="M22" s="107"/>
      <c r="N22" s="107"/>
      <c r="O22" s="107"/>
      <c r="P22" s="107"/>
      <c r="Q22" s="107"/>
      <c r="R22" s="97">
        <f>G22+L22</f>
        <v>84547.9</v>
      </c>
      <c r="S22" s="87"/>
    </row>
    <row r="23" spans="1:19" s="88" customFormat="1" ht="45" customHeight="1">
      <c r="A23" s="94"/>
      <c r="B23" s="108" t="s">
        <v>269</v>
      </c>
      <c r="C23" s="79">
        <v>1070</v>
      </c>
      <c r="D23" s="77" t="s">
        <v>30</v>
      </c>
      <c r="E23" s="233" t="s">
        <v>75</v>
      </c>
      <c r="F23" s="234" t="s">
        <v>167</v>
      </c>
      <c r="G23" s="107">
        <f>H23</f>
        <v>2827.073</v>
      </c>
      <c r="H23" s="107">
        <v>2827.073</v>
      </c>
      <c r="I23" s="107">
        <v>2502.827</v>
      </c>
      <c r="J23" s="107">
        <v>307.366</v>
      </c>
      <c r="K23" s="107"/>
      <c r="L23" s="107">
        <f>N23+Q23</f>
        <v>0</v>
      </c>
      <c r="M23" s="107"/>
      <c r="N23" s="107"/>
      <c r="O23" s="107"/>
      <c r="P23" s="107"/>
      <c r="Q23" s="107"/>
      <c r="R23" s="97">
        <f>L23+G23</f>
        <v>2827.073</v>
      </c>
      <c r="S23" s="87"/>
    </row>
    <row r="24" spans="1:19" s="88" customFormat="1" ht="45" customHeight="1">
      <c r="A24" s="94"/>
      <c r="B24" s="108" t="s">
        <v>270</v>
      </c>
      <c r="C24" s="79">
        <v>1080</v>
      </c>
      <c r="D24" s="95"/>
      <c r="E24" s="77" t="s">
        <v>75</v>
      </c>
      <c r="F24" s="98" t="s">
        <v>166</v>
      </c>
      <c r="G24" s="107">
        <f>H24</f>
        <v>11917.921</v>
      </c>
      <c r="H24" s="107">
        <f>5913.47+6004.451</f>
        <v>11917.921</v>
      </c>
      <c r="I24" s="107">
        <f>4977.673+5574.711</f>
        <v>10552.384</v>
      </c>
      <c r="J24" s="107">
        <f>806.607+420.84</f>
        <v>1227.447</v>
      </c>
      <c r="K24" s="107"/>
      <c r="L24" s="107">
        <f>N24+Q24</f>
        <v>499.91999999999996</v>
      </c>
      <c r="M24" s="107"/>
      <c r="N24" s="107">
        <f>231.66+268.26</f>
        <v>499.91999999999996</v>
      </c>
      <c r="O24" s="107">
        <f>197.884+231.8</f>
        <v>429.68399999999997</v>
      </c>
      <c r="P24" s="107">
        <f>16.776+19.46</f>
        <v>36.236000000000004</v>
      </c>
      <c r="Q24" s="107"/>
      <c r="R24" s="97">
        <f>L24+G24</f>
        <v>12417.841</v>
      </c>
      <c r="S24" s="87"/>
    </row>
    <row r="25" spans="1:19" s="88" customFormat="1" ht="38.25" customHeight="1">
      <c r="A25" s="94"/>
      <c r="B25" s="108" t="s">
        <v>298</v>
      </c>
      <c r="C25" s="79">
        <v>1160</v>
      </c>
      <c r="D25" s="77" t="s">
        <v>31</v>
      </c>
      <c r="E25" s="77" t="s">
        <v>76</v>
      </c>
      <c r="F25" s="98" t="s">
        <v>318</v>
      </c>
      <c r="G25" s="107">
        <f>H25</f>
        <v>1805.197</v>
      </c>
      <c r="H25" s="107">
        <v>1805.197</v>
      </c>
      <c r="I25" s="107">
        <v>1554.645</v>
      </c>
      <c r="J25" s="107">
        <v>92.164</v>
      </c>
      <c r="K25" s="107"/>
      <c r="L25" s="107">
        <f>N25+Q25</f>
        <v>0</v>
      </c>
      <c r="M25" s="107"/>
      <c r="N25" s="107"/>
      <c r="O25" s="107"/>
      <c r="P25" s="107"/>
      <c r="Q25" s="107"/>
      <c r="R25" s="97">
        <f>L25+G25</f>
        <v>1805.197</v>
      </c>
      <c r="S25" s="238"/>
    </row>
    <row r="26" spans="1:19" s="88" customFormat="1" ht="59.25" customHeight="1">
      <c r="A26" s="94"/>
      <c r="B26" s="332" t="s">
        <v>319</v>
      </c>
      <c r="C26" s="333"/>
      <c r="D26" s="333"/>
      <c r="E26" s="334"/>
      <c r="F26" s="98" t="s">
        <v>320</v>
      </c>
      <c r="G26" s="97">
        <f>G27+G28</f>
        <v>5018.96</v>
      </c>
      <c r="H26" s="97">
        <f>H27+H28</f>
        <v>5018.96</v>
      </c>
      <c r="I26" s="97">
        <f>I27+I28</f>
        <v>4370.175</v>
      </c>
      <c r="J26" s="97">
        <f>J27+J28</f>
        <v>209.495</v>
      </c>
      <c r="K26" s="97">
        <f aca="true" t="shared" si="1" ref="K26:Q26">K29+K73</f>
        <v>0</v>
      </c>
      <c r="L26" s="97">
        <f t="shared" si="1"/>
        <v>0</v>
      </c>
      <c r="M26" s="97">
        <f t="shared" si="1"/>
        <v>0</v>
      </c>
      <c r="N26" s="97">
        <f t="shared" si="1"/>
        <v>0</v>
      </c>
      <c r="O26" s="97">
        <f t="shared" si="1"/>
        <v>0</v>
      </c>
      <c r="P26" s="97">
        <f t="shared" si="1"/>
        <v>0</v>
      </c>
      <c r="Q26" s="97">
        <f t="shared" si="1"/>
        <v>0</v>
      </c>
      <c r="R26" s="97">
        <f>R27+R28</f>
        <v>5018.96</v>
      </c>
      <c r="S26" s="238"/>
    </row>
    <row r="27" spans="1:19" s="88" customFormat="1" ht="35.25" customHeight="1">
      <c r="A27" s="94"/>
      <c r="B27" s="108" t="s">
        <v>271</v>
      </c>
      <c r="C27" s="79">
        <v>1141</v>
      </c>
      <c r="D27" s="77" t="s">
        <v>32</v>
      </c>
      <c r="E27" s="77" t="s">
        <v>76</v>
      </c>
      <c r="F27" s="98" t="s">
        <v>99</v>
      </c>
      <c r="G27" s="103">
        <f>H27</f>
        <v>5000.86</v>
      </c>
      <c r="H27" s="103">
        <v>5000.86</v>
      </c>
      <c r="I27" s="103">
        <v>4370.175</v>
      </c>
      <c r="J27" s="103">
        <v>209.495</v>
      </c>
      <c r="K27" s="103"/>
      <c r="L27" s="103"/>
      <c r="M27" s="103"/>
      <c r="N27" s="103"/>
      <c r="O27" s="103"/>
      <c r="P27" s="103"/>
      <c r="Q27" s="103"/>
      <c r="R27" s="218">
        <f>G27+L27</f>
        <v>5000.86</v>
      </c>
      <c r="S27" s="238"/>
    </row>
    <row r="28" spans="1:19" s="88" customFormat="1" ht="38.25" customHeight="1">
      <c r="A28" s="94"/>
      <c r="B28" s="108" t="s">
        <v>272</v>
      </c>
      <c r="C28" s="79">
        <v>1142</v>
      </c>
      <c r="D28" s="77"/>
      <c r="E28" s="77" t="s">
        <v>76</v>
      </c>
      <c r="F28" s="98" t="s">
        <v>149</v>
      </c>
      <c r="G28" s="107">
        <f>H28</f>
        <v>18.1</v>
      </c>
      <c r="H28" s="107">
        <v>18.1</v>
      </c>
      <c r="I28" s="107"/>
      <c r="J28" s="107"/>
      <c r="K28" s="107"/>
      <c r="L28" s="107"/>
      <c r="M28" s="107"/>
      <c r="N28" s="107"/>
      <c r="O28" s="107"/>
      <c r="P28" s="107"/>
      <c r="Q28" s="107"/>
      <c r="R28" s="97">
        <f>G28+L28</f>
        <v>18.1</v>
      </c>
      <c r="S28" s="238"/>
    </row>
    <row r="29" spans="1:19" s="88" customFormat="1" ht="34.5" customHeight="1">
      <c r="A29" s="94"/>
      <c r="B29" s="332" t="s">
        <v>321</v>
      </c>
      <c r="C29" s="333"/>
      <c r="D29" s="333"/>
      <c r="E29" s="334"/>
      <c r="F29" s="98" t="s">
        <v>151</v>
      </c>
      <c r="G29" s="97">
        <f>G30+G31</f>
        <v>1754.141</v>
      </c>
      <c r="H29" s="97">
        <f>H30+H31</f>
        <v>1754.141</v>
      </c>
      <c r="I29" s="97">
        <f>I30+I31</f>
        <v>1686.471</v>
      </c>
      <c r="J29" s="97">
        <f>J30+J31</f>
        <v>46.542</v>
      </c>
      <c r="K29" s="97">
        <f aca="true" t="shared" si="2" ref="K29:Q29">K73+K75</f>
        <v>0</v>
      </c>
      <c r="L29" s="97">
        <f t="shared" si="2"/>
        <v>0</v>
      </c>
      <c r="M29" s="97">
        <f t="shared" si="2"/>
        <v>0</v>
      </c>
      <c r="N29" s="97">
        <f t="shared" si="2"/>
        <v>0</v>
      </c>
      <c r="O29" s="97">
        <f t="shared" si="2"/>
        <v>0</v>
      </c>
      <c r="P29" s="97">
        <f t="shared" si="2"/>
        <v>0</v>
      </c>
      <c r="Q29" s="97">
        <f t="shared" si="2"/>
        <v>0</v>
      </c>
      <c r="R29" s="97">
        <f>R30+R31</f>
        <v>1754.141</v>
      </c>
      <c r="S29" s="238"/>
    </row>
    <row r="30" spans="1:19" s="88" customFormat="1" ht="45.75" customHeight="1">
      <c r="A30" s="94"/>
      <c r="B30" s="108" t="s">
        <v>273</v>
      </c>
      <c r="C30" s="79">
        <v>1151</v>
      </c>
      <c r="D30" s="77"/>
      <c r="E30" s="77" t="s">
        <v>76</v>
      </c>
      <c r="F30" s="98" t="s">
        <v>170</v>
      </c>
      <c r="G30" s="107">
        <f aca="true" t="shared" si="3" ref="G30:G63">H30</f>
        <v>223.268</v>
      </c>
      <c r="H30" s="107">
        <v>223.268</v>
      </c>
      <c r="I30" s="107">
        <v>155.598</v>
      </c>
      <c r="J30" s="107">
        <v>46.542</v>
      </c>
      <c r="K30" s="107"/>
      <c r="L30" s="107"/>
      <c r="M30" s="107"/>
      <c r="N30" s="107"/>
      <c r="O30" s="107"/>
      <c r="P30" s="107"/>
      <c r="Q30" s="107"/>
      <c r="R30" s="97">
        <f>L30+G30</f>
        <v>223.268</v>
      </c>
      <c r="S30" s="238"/>
    </row>
    <row r="31" spans="1:19" s="88" customFormat="1" ht="65.25" customHeight="1">
      <c r="A31" s="94"/>
      <c r="B31" s="108" t="s">
        <v>274</v>
      </c>
      <c r="C31" s="79">
        <v>1152</v>
      </c>
      <c r="D31" s="77"/>
      <c r="E31" s="77" t="s">
        <v>76</v>
      </c>
      <c r="F31" s="98" t="s">
        <v>171</v>
      </c>
      <c r="G31" s="107">
        <f t="shared" si="3"/>
        <v>1530.873</v>
      </c>
      <c r="H31" s="107">
        <f>I31</f>
        <v>1530.873</v>
      </c>
      <c r="I31" s="107">
        <v>1530.873</v>
      </c>
      <c r="J31" s="107"/>
      <c r="K31" s="107"/>
      <c r="L31" s="107"/>
      <c r="M31" s="107"/>
      <c r="N31" s="107"/>
      <c r="O31" s="107"/>
      <c r="P31" s="107"/>
      <c r="Q31" s="107"/>
      <c r="R31" s="97">
        <f>L31+G31</f>
        <v>1530.873</v>
      </c>
      <c r="S31" s="238"/>
    </row>
    <row r="32" spans="1:19" s="88" customFormat="1" ht="47.25">
      <c r="A32" s="94"/>
      <c r="B32" s="108" t="s">
        <v>275</v>
      </c>
      <c r="C32" s="79">
        <v>1200</v>
      </c>
      <c r="D32" s="101"/>
      <c r="E32" s="77" t="s">
        <v>76</v>
      </c>
      <c r="F32" s="111" t="s">
        <v>175</v>
      </c>
      <c r="G32" s="107">
        <f t="shared" si="3"/>
        <v>454.901</v>
      </c>
      <c r="H32" s="105">
        <f>336.231+118.67</f>
        <v>454.901</v>
      </c>
      <c r="I32" s="107">
        <f>336.231+118.67</f>
        <v>454.901</v>
      </c>
      <c r="J32" s="107"/>
      <c r="K32" s="107"/>
      <c r="L32" s="107">
        <f>N32+Q32</f>
        <v>230.832</v>
      </c>
      <c r="M32" s="107">
        <f>170.615+60.217</f>
        <v>230.832</v>
      </c>
      <c r="N32" s="107"/>
      <c r="O32" s="107"/>
      <c r="P32" s="107"/>
      <c r="Q32" s="107">
        <v>230.832</v>
      </c>
      <c r="R32" s="97">
        <f>G32+L32</f>
        <v>685.733</v>
      </c>
      <c r="S32" s="238"/>
    </row>
    <row r="33" spans="1:19" s="88" customFormat="1" ht="15.75">
      <c r="A33" s="94"/>
      <c r="B33" s="341" t="s">
        <v>322</v>
      </c>
      <c r="C33" s="342"/>
      <c r="D33" s="342"/>
      <c r="E33" s="343"/>
      <c r="F33" s="282" t="s">
        <v>323</v>
      </c>
      <c r="G33" s="335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7"/>
      <c r="S33" s="238"/>
    </row>
    <row r="34" spans="1:19" s="88" customFormat="1" ht="75" customHeight="1">
      <c r="A34" s="94"/>
      <c r="B34" s="108" t="s">
        <v>336</v>
      </c>
      <c r="C34" s="79">
        <v>2010</v>
      </c>
      <c r="D34" s="84" t="s">
        <v>33</v>
      </c>
      <c r="E34" s="77" t="s">
        <v>77</v>
      </c>
      <c r="F34" s="98" t="s">
        <v>24</v>
      </c>
      <c r="G34" s="107">
        <f t="shared" si="3"/>
        <v>7612.7029999999995</v>
      </c>
      <c r="H34" s="107">
        <f>5689.257+1923.446</f>
        <v>7612.7029999999995</v>
      </c>
      <c r="I34" s="107"/>
      <c r="J34" s="107">
        <f>3799.533+1420.2</f>
        <v>5219.733</v>
      </c>
      <c r="K34" s="107"/>
      <c r="L34" s="107">
        <f>N34+Q34</f>
        <v>0</v>
      </c>
      <c r="M34" s="107"/>
      <c r="N34" s="107"/>
      <c r="O34" s="107"/>
      <c r="P34" s="107"/>
      <c r="Q34" s="107"/>
      <c r="R34" s="97">
        <f>L34+G34</f>
        <v>7612.7029999999995</v>
      </c>
      <c r="S34" s="238"/>
    </row>
    <row r="35" spans="1:19" s="88" customFormat="1" ht="94.5">
      <c r="A35" s="94"/>
      <c r="B35" s="108" t="s">
        <v>253</v>
      </c>
      <c r="C35" s="79">
        <v>2111</v>
      </c>
      <c r="D35" s="77" t="s">
        <v>34</v>
      </c>
      <c r="E35" s="77" t="s">
        <v>152</v>
      </c>
      <c r="F35" s="98" t="s">
        <v>96</v>
      </c>
      <c r="G35" s="107">
        <f t="shared" si="3"/>
        <v>5633.0560000000005</v>
      </c>
      <c r="H35" s="107">
        <f>2880.517+2752.539</f>
        <v>5633.0560000000005</v>
      </c>
      <c r="I35" s="107">
        <f>744.403+1180.505</f>
        <v>1924.9080000000001</v>
      </c>
      <c r="J35" s="107">
        <f>728.308+774.807</f>
        <v>1503.115</v>
      </c>
      <c r="K35" s="107"/>
      <c r="L35" s="107">
        <f>N35+Q35</f>
        <v>0</v>
      </c>
      <c r="M35" s="107"/>
      <c r="N35" s="107"/>
      <c r="O35" s="107"/>
      <c r="P35" s="107"/>
      <c r="Q35" s="107"/>
      <c r="R35" s="97">
        <f>L35+G35</f>
        <v>5633.0560000000005</v>
      </c>
      <c r="S35" s="238"/>
    </row>
    <row r="36" spans="1:19" s="88" customFormat="1" ht="31.5">
      <c r="A36" s="94"/>
      <c r="B36" s="108" t="s">
        <v>346</v>
      </c>
      <c r="C36" s="79">
        <v>2144</v>
      </c>
      <c r="D36" s="84"/>
      <c r="E36" s="248" t="s">
        <v>208</v>
      </c>
      <c r="F36" s="289" t="s">
        <v>347</v>
      </c>
      <c r="G36" s="107">
        <f>H36</f>
        <v>1222.146</v>
      </c>
      <c r="H36" s="107">
        <v>1222.146</v>
      </c>
      <c r="I36" s="107"/>
      <c r="J36" s="107"/>
      <c r="K36" s="107"/>
      <c r="L36" s="107"/>
      <c r="M36" s="107"/>
      <c r="N36" s="107"/>
      <c r="O36" s="107"/>
      <c r="P36" s="107"/>
      <c r="Q36" s="107"/>
      <c r="R36" s="97">
        <f>L36+G36</f>
        <v>1222.146</v>
      </c>
      <c r="S36" s="238"/>
    </row>
    <row r="37" spans="1:19" s="88" customFormat="1" ht="32.25" customHeight="1">
      <c r="A37" s="94"/>
      <c r="B37" s="108" t="s">
        <v>254</v>
      </c>
      <c r="C37" s="251" t="s">
        <v>207</v>
      </c>
      <c r="D37" s="252"/>
      <c r="E37" s="253" t="s">
        <v>208</v>
      </c>
      <c r="F37" s="254" t="s">
        <v>209</v>
      </c>
      <c r="G37" s="107">
        <f t="shared" si="3"/>
        <v>49</v>
      </c>
      <c r="H37" s="107">
        <v>49</v>
      </c>
      <c r="I37" s="107"/>
      <c r="J37" s="107"/>
      <c r="K37" s="107"/>
      <c r="L37" s="107"/>
      <c r="M37" s="107"/>
      <c r="N37" s="107"/>
      <c r="O37" s="107"/>
      <c r="P37" s="107"/>
      <c r="Q37" s="107"/>
      <c r="R37" s="97">
        <f>L37+G37</f>
        <v>49</v>
      </c>
      <c r="S37" s="238"/>
    </row>
    <row r="38" spans="1:19" s="88" customFormat="1" ht="32.25" customHeight="1">
      <c r="A38" s="94"/>
      <c r="B38" s="323" t="s">
        <v>324</v>
      </c>
      <c r="C38" s="324"/>
      <c r="D38" s="324"/>
      <c r="E38" s="325"/>
      <c r="F38" s="283" t="s">
        <v>325</v>
      </c>
      <c r="G38" s="335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7"/>
      <c r="S38" s="238"/>
    </row>
    <row r="39" spans="1:19" s="88" customFormat="1" ht="31.5" customHeight="1">
      <c r="A39" s="94"/>
      <c r="B39" s="108" t="s">
        <v>255</v>
      </c>
      <c r="C39" s="79">
        <v>3031</v>
      </c>
      <c r="D39" s="77" t="s">
        <v>35</v>
      </c>
      <c r="E39" s="77" t="s">
        <v>68</v>
      </c>
      <c r="F39" s="98" t="s">
        <v>88</v>
      </c>
      <c r="G39" s="107">
        <f t="shared" si="3"/>
        <v>246.278</v>
      </c>
      <c r="H39" s="105">
        <v>246.278</v>
      </c>
      <c r="I39" s="107"/>
      <c r="J39" s="107"/>
      <c r="K39" s="107"/>
      <c r="L39" s="107"/>
      <c r="M39" s="107"/>
      <c r="N39" s="107"/>
      <c r="O39" s="107"/>
      <c r="P39" s="107"/>
      <c r="Q39" s="107"/>
      <c r="R39" s="97">
        <f aca="true" t="shared" si="4" ref="R39:R54">G39+L39</f>
        <v>246.278</v>
      </c>
      <c r="S39" s="238"/>
    </row>
    <row r="40" spans="1:19" s="88" customFormat="1" ht="31.5" customHeight="1">
      <c r="A40" s="94"/>
      <c r="B40" s="108" t="s">
        <v>256</v>
      </c>
      <c r="C40" s="79">
        <v>3032</v>
      </c>
      <c r="D40" s="77" t="s">
        <v>36</v>
      </c>
      <c r="E40" s="77" t="s">
        <v>78</v>
      </c>
      <c r="F40" s="98" t="s">
        <v>40</v>
      </c>
      <c r="G40" s="107">
        <f t="shared" si="3"/>
        <v>41.56</v>
      </c>
      <c r="H40" s="105">
        <v>41.56</v>
      </c>
      <c r="I40" s="107"/>
      <c r="J40" s="107"/>
      <c r="K40" s="107"/>
      <c r="L40" s="107"/>
      <c r="M40" s="107"/>
      <c r="N40" s="107"/>
      <c r="O40" s="107"/>
      <c r="P40" s="107"/>
      <c r="Q40" s="107"/>
      <c r="R40" s="97">
        <f t="shared" si="4"/>
        <v>41.56</v>
      </c>
      <c r="S40" s="238"/>
    </row>
    <row r="41" spans="1:19" s="88" customFormat="1" ht="94.5">
      <c r="A41" s="94"/>
      <c r="B41" s="108" t="s">
        <v>257</v>
      </c>
      <c r="C41" s="79">
        <v>3035</v>
      </c>
      <c r="D41" s="77" t="s">
        <v>38</v>
      </c>
      <c r="E41" s="77" t="s">
        <v>78</v>
      </c>
      <c r="F41" s="98" t="s">
        <v>25</v>
      </c>
      <c r="G41" s="107">
        <f t="shared" si="3"/>
        <v>61.3</v>
      </c>
      <c r="H41" s="105">
        <v>61.3</v>
      </c>
      <c r="I41" s="107"/>
      <c r="J41" s="107"/>
      <c r="K41" s="107"/>
      <c r="L41" s="107"/>
      <c r="M41" s="107"/>
      <c r="N41" s="107"/>
      <c r="O41" s="107"/>
      <c r="P41" s="107"/>
      <c r="Q41" s="107"/>
      <c r="R41" s="97">
        <f t="shared" si="4"/>
        <v>61.3</v>
      </c>
      <c r="S41" s="238"/>
    </row>
    <row r="42" spans="1:19" s="88" customFormat="1" ht="47.25">
      <c r="A42" s="94"/>
      <c r="B42" s="332" t="s">
        <v>326</v>
      </c>
      <c r="C42" s="333"/>
      <c r="D42" s="333"/>
      <c r="E42" s="334"/>
      <c r="F42" s="98" t="s">
        <v>327</v>
      </c>
      <c r="G42" s="335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7"/>
      <c r="S42" s="238"/>
    </row>
    <row r="43" spans="1:19" s="88" customFormat="1" ht="31.5">
      <c r="A43" s="94"/>
      <c r="B43" s="219" t="s">
        <v>258</v>
      </c>
      <c r="C43" s="79">
        <v>3105</v>
      </c>
      <c r="D43" s="77"/>
      <c r="E43" s="77" t="s">
        <v>79</v>
      </c>
      <c r="F43" s="98" t="s">
        <v>100</v>
      </c>
      <c r="G43" s="107">
        <f t="shared" si="3"/>
        <v>1168.56</v>
      </c>
      <c r="H43" s="105">
        <f>1098.3+70.26</f>
        <v>1168.56</v>
      </c>
      <c r="I43" s="107">
        <f>862.4+61.141</f>
        <v>923.5409999999999</v>
      </c>
      <c r="J43" s="107">
        <f>123.3+9.119</f>
        <v>132.41899999999998</v>
      </c>
      <c r="K43" s="107"/>
      <c r="L43" s="107"/>
      <c r="M43" s="107"/>
      <c r="N43" s="107"/>
      <c r="O43" s="107"/>
      <c r="P43" s="107"/>
      <c r="Q43" s="107"/>
      <c r="R43" s="97">
        <f t="shared" si="4"/>
        <v>1168.56</v>
      </c>
      <c r="S43" s="87"/>
    </row>
    <row r="44" spans="1:19" s="88" customFormat="1" ht="44.25" customHeight="1">
      <c r="A44" s="270"/>
      <c r="B44" s="108" t="s">
        <v>260</v>
      </c>
      <c r="C44" s="79">
        <v>3133</v>
      </c>
      <c r="D44" s="77" t="s">
        <v>69</v>
      </c>
      <c r="E44" s="108" t="s">
        <v>69</v>
      </c>
      <c r="F44" s="236" t="s">
        <v>285</v>
      </c>
      <c r="G44" s="107">
        <f t="shared" si="3"/>
        <v>294</v>
      </c>
      <c r="H44" s="105">
        <v>294</v>
      </c>
      <c r="I44" s="107"/>
      <c r="J44" s="107"/>
      <c r="K44" s="107"/>
      <c r="L44" s="107"/>
      <c r="M44" s="107"/>
      <c r="N44" s="107"/>
      <c r="O44" s="107"/>
      <c r="P44" s="107"/>
      <c r="Q44" s="107"/>
      <c r="R44" s="97">
        <f t="shared" si="4"/>
        <v>294</v>
      </c>
      <c r="S44" s="87"/>
    </row>
    <row r="45" spans="1:19" s="88" customFormat="1" ht="63">
      <c r="A45" s="270"/>
      <c r="B45" s="219" t="s">
        <v>259</v>
      </c>
      <c r="C45" s="79">
        <v>3140</v>
      </c>
      <c r="D45" s="77"/>
      <c r="E45" s="77" t="s">
        <v>69</v>
      </c>
      <c r="F45" s="98" t="s">
        <v>39</v>
      </c>
      <c r="G45" s="107">
        <f t="shared" si="3"/>
        <v>330</v>
      </c>
      <c r="H45" s="105">
        <v>330</v>
      </c>
      <c r="I45" s="107"/>
      <c r="J45" s="107"/>
      <c r="K45" s="107"/>
      <c r="L45" s="107"/>
      <c r="M45" s="107"/>
      <c r="N45" s="107"/>
      <c r="O45" s="107"/>
      <c r="P45" s="107"/>
      <c r="Q45" s="107"/>
      <c r="R45" s="97">
        <f t="shared" si="4"/>
        <v>330</v>
      </c>
      <c r="S45" s="87"/>
    </row>
    <row r="46" spans="1:19" s="88" customFormat="1" ht="63">
      <c r="A46" s="270"/>
      <c r="B46" s="108" t="s">
        <v>259</v>
      </c>
      <c r="C46" s="79">
        <v>3140</v>
      </c>
      <c r="D46" s="77"/>
      <c r="E46" s="77" t="s">
        <v>69</v>
      </c>
      <c r="F46" s="98" t="s">
        <v>39</v>
      </c>
      <c r="G46" s="107">
        <f t="shared" si="3"/>
        <v>263.162</v>
      </c>
      <c r="H46" s="105">
        <v>263.162</v>
      </c>
      <c r="I46" s="107"/>
      <c r="J46" s="107"/>
      <c r="K46" s="107"/>
      <c r="L46" s="107">
        <f>N46+Q46</f>
        <v>0</v>
      </c>
      <c r="M46" s="107"/>
      <c r="N46" s="107"/>
      <c r="O46" s="107"/>
      <c r="P46" s="107"/>
      <c r="Q46" s="107"/>
      <c r="R46" s="97">
        <f t="shared" si="4"/>
        <v>263.162</v>
      </c>
      <c r="S46" s="87"/>
    </row>
    <row r="47" spans="1:19" s="88" customFormat="1" ht="94.5">
      <c r="A47" s="94"/>
      <c r="B47" s="219" t="s">
        <v>262</v>
      </c>
      <c r="C47" s="79">
        <v>3160</v>
      </c>
      <c r="D47" s="77" t="s">
        <v>37</v>
      </c>
      <c r="E47" s="77" t="s">
        <v>79</v>
      </c>
      <c r="F47" s="98" t="s">
        <v>101</v>
      </c>
      <c r="G47" s="107">
        <f t="shared" si="3"/>
        <v>600</v>
      </c>
      <c r="H47" s="105">
        <v>600</v>
      </c>
      <c r="I47" s="107"/>
      <c r="J47" s="107"/>
      <c r="K47" s="107"/>
      <c r="L47" s="107"/>
      <c r="M47" s="107"/>
      <c r="N47" s="107"/>
      <c r="O47" s="107"/>
      <c r="P47" s="107"/>
      <c r="Q47" s="107"/>
      <c r="R47" s="97">
        <f t="shared" si="4"/>
        <v>600</v>
      </c>
      <c r="S47" s="87"/>
    </row>
    <row r="48" spans="1:19" s="88" customFormat="1" ht="44.25" customHeight="1">
      <c r="A48" s="94"/>
      <c r="B48" s="230" t="s">
        <v>337</v>
      </c>
      <c r="C48" s="255">
        <v>3241</v>
      </c>
      <c r="D48" s="256"/>
      <c r="E48" s="255">
        <v>1090</v>
      </c>
      <c r="F48" s="257" t="s">
        <v>153</v>
      </c>
      <c r="G48" s="85">
        <f t="shared" si="3"/>
        <v>11263.550000000001</v>
      </c>
      <c r="H48" s="235">
        <f>9043.279+2220.271</f>
        <v>11263.550000000001</v>
      </c>
      <c r="I48" s="85">
        <f>8458.705+2164.051</f>
        <v>10622.756</v>
      </c>
      <c r="J48" s="85">
        <v>256.684</v>
      </c>
      <c r="K48" s="85"/>
      <c r="L48" s="85">
        <f>N48+Q48</f>
        <v>30.454</v>
      </c>
      <c r="M48" s="85"/>
      <c r="N48" s="85">
        <f>15.137+15.317</f>
        <v>30.454</v>
      </c>
      <c r="O48" s="85">
        <f>15.075+15.255</f>
        <v>30.33</v>
      </c>
      <c r="P48" s="85"/>
      <c r="Q48" s="85"/>
      <c r="R48" s="86">
        <f t="shared" si="4"/>
        <v>11294.004</v>
      </c>
      <c r="S48" s="87"/>
    </row>
    <row r="49" spans="1:19" s="88" customFormat="1" ht="30.75" customHeight="1">
      <c r="A49" s="94"/>
      <c r="B49" s="284" t="s">
        <v>261</v>
      </c>
      <c r="C49" s="231" t="s">
        <v>98</v>
      </c>
      <c r="D49" s="258"/>
      <c r="E49" s="101" t="s">
        <v>83</v>
      </c>
      <c r="F49" s="98" t="s">
        <v>97</v>
      </c>
      <c r="G49" s="107">
        <f t="shared" si="3"/>
        <v>508</v>
      </c>
      <c r="H49" s="105">
        <v>508</v>
      </c>
      <c r="I49" s="107"/>
      <c r="J49" s="107"/>
      <c r="K49" s="107"/>
      <c r="L49" s="107"/>
      <c r="M49" s="107"/>
      <c r="N49" s="107"/>
      <c r="O49" s="107"/>
      <c r="P49" s="107"/>
      <c r="Q49" s="107"/>
      <c r="R49" s="97">
        <f t="shared" si="4"/>
        <v>508</v>
      </c>
      <c r="S49" s="238"/>
    </row>
    <row r="50" spans="1:19" s="88" customFormat="1" ht="30.75" customHeight="1">
      <c r="A50" s="94"/>
      <c r="B50" s="338" t="s">
        <v>328</v>
      </c>
      <c r="C50" s="339"/>
      <c r="D50" s="339"/>
      <c r="E50" s="340"/>
      <c r="F50" s="95" t="s">
        <v>329</v>
      </c>
      <c r="G50" s="335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7"/>
      <c r="S50" s="238"/>
    </row>
    <row r="51" spans="1:19" s="88" customFormat="1" ht="28.5" customHeight="1">
      <c r="A51" s="94"/>
      <c r="B51" s="108" t="s">
        <v>276</v>
      </c>
      <c r="C51" s="79">
        <v>4030</v>
      </c>
      <c r="D51" s="79">
        <v>110201</v>
      </c>
      <c r="E51" s="77" t="s">
        <v>81</v>
      </c>
      <c r="F51" s="98" t="s">
        <v>84</v>
      </c>
      <c r="G51" s="107">
        <f t="shared" si="3"/>
        <v>6364.037</v>
      </c>
      <c r="H51" s="105">
        <f>4734.245+1629.792</f>
        <v>6364.037</v>
      </c>
      <c r="I51" s="107">
        <f>4329.245+1446.792</f>
        <v>5776.037</v>
      </c>
      <c r="J51" s="107">
        <f>221.5+133</f>
        <v>354.5</v>
      </c>
      <c r="K51" s="107"/>
      <c r="L51" s="107">
        <f>N51+Q51</f>
        <v>6</v>
      </c>
      <c r="M51" s="107"/>
      <c r="N51" s="107">
        <v>6</v>
      </c>
      <c r="O51" s="107"/>
      <c r="P51" s="107"/>
      <c r="Q51" s="107"/>
      <c r="R51" s="97">
        <f t="shared" si="4"/>
        <v>6370.037</v>
      </c>
      <c r="S51" s="87"/>
    </row>
    <row r="52" spans="1:19" s="88" customFormat="1" ht="28.5" customHeight="1">
      <c r="A52" s="94"/>
      <c r="B52" s="108" t="s">
        <v>277</v>
      </c>
      <c r="C52" s="79">
        <v>4040</v>
      </c>
      <c r="D52" s="79">
        <v>110202</v>
      </c>
      <c r="E52" s="77" t="s">
        <v>81</v>
      </c>
      <c r="F52" s="98" t="s">
        <v>85</v>
      </c>
      <c r="G52" s="107">
        <f t="shared" si="3"/>
        <v>1667.152</v>
      </c>
      <c r="H52" s="105">
        <v>1667.152</v>
      </c>
      <c r="I52" s="107">
        <v>1235.53</v>
      </c>
      <c r="J52" s="107">
        <v>171.022</v>
      </c>
      <c r="K52" s="107"/>
      <c r="L52" s="107">
        <f>N52+Q52</f>
        <v>0.5</v>
      </c>
      <c r="M52" s="107"/>
      <c r="N52" s="107">
        <v>0.5</v>
      </c>
      <c r="O52" s="107"/>
      <c r="P52" s="107"/>
      <c r="Q52" s="107"/>
      <c r="R52" s="97">
        <f t="shared" si="4"/>
        <v>1667.652</v>
      </c>
      <c r="S52" s="87"/>
    </row>
    <row r="53" spans="1:19" s="88" customFormat="1" ht="38.25" customHeight="1">
      <c r="A53" s="94"/>
      <c r="B53" s="108" t="s">
        <v>278</v>
      </c>
      <c r="C53" s="79">
        <v>4060</v>
      </c>
      <c r="D53" s="79">
        <v>110204</v>
      </c>
      <c r="E53" s="77" t="s">
        <v>80</v>
      </c>
      <c r="F53" s="98" t="s">
        <v>86</v>
      </c>
      <c r="G53" s="107">
        <f t="shared" si="3"/>
        <v>10188.527</v>
      </c>
      <c r="H53" s="105">
        <f>6992.159+3196.368</f>
        <v>10188.527</v>
      </c>
      <c r="I53" s="107">
        <f>5625.019+2693.946</f>
        <v>8318.965</v>
      </c>
      <c r="J53" s="107">
        <f>886.618+429.922</f>
        <v>1316.54</v>
      </c>
      <c r="K53" s="107"/>
      <c r="L53" s="107">
        <f>N53+Q53</f>
        <v>39.913</v>
      </c>
      <c r="M53" s="107"/>
      <c r="N53" s="107">
        <v>39.913</v>
      </c>
      <c r="O53" s="107">
        <v>39.81</v>
      </c>
      <c r="P53" s="107">
        <v>0.1</v>
      </c>
      <c r="Q53" s="107"/>
      <c r="R53" s="97">
        <f t="shared" si="4"/>
        <v>10228.44</v>
      </c>
      <c r="S53" s="87"/>
    </row>
    <row r="54" spans="1:19" s="88" customFormat="1" ht="28.5" customHeight="1">
      <c r="A54" s="94"/>
      <c r="B54" s="108" t="s">
        <v>279</v>
      </c>
      <c r="C54" s="79">
        <v>4082</v>
      </c>
      <c r="D54" s="79"/>
      <c r="E54" s="77" t="s">
        <v>87</v>
      </c>
      <c r="F54" s="98" t="s">
        <v>102</v>
      </c>
      <c r="G54" s="107">
        <f t="shared" si="3"/>
        <v>377.56</v>
      </c>
      <c r="H54" s="105">
        <v>377.56</v>
      </c>
      <c r="I54" s="107"/>
      <c r="J54" s="107"/>
      <c r="K54" s="107"/>
      <c r="L54" s="107"/>
      <c r="M54" s="107"/>
      <c r="N54" s="107"/>
      <c r="O54" s="107"/>
      <c r="P54" s="107"/>
      <c r="Q54" s="107"/>
      <c r="R54" s="97">
        <f t="shared" si="4"/>
        <v>377.56</v>
      </c>
      <c r="S54" s="87"/>
    </row>
    <row r="55" spans="1:19" s="88" customFormat="1" ht="28.5" customHeight="1">
      <c r="A55" s="94"/>
      <c r="B55" s="338" t="s">
        <v>330</v>
      </c>
      <c r="C55" s="339"/>
      <c r="D55" s="339"/>
      <c r="E55" s="340"/>
      <c r="F55" s="95" t="s">
        <v>331</v>
      </c>
      <c r="G55" s="107"/>
      <c r="H55" s="105"/>
      <c r="I55" s="107"/>
      <c r="J55" s="107"/>
      <c r="K55" s="107"/>
      <c r="L55" s="107"/>
      <c r="M55" s="107"/>
      <c r="N55" s="107"/>
      <c r="O55" s="107"/>
      <c r="P55" s="107"/>
      <c r="Q55" s="107"/>
      <c r="R55" s="97"/>
      <c r="S55" s="87"/>
    </row>
    <row r="56" spans="1:19" s="88" customFormat="1" ht="33" customHeight="1">
      <c r="A56" s="94"/>
      <c r="B56" s="108" t="s">
        <v>280</v>
      </c>
      <c r="C56" s="79">
        <v>5011</v>
      </c>
      <c r="D56" s="79">
        <v>130102</v>
      </c>
      <c r="E56" s="77" t="s">
        <v>70</v>
      </c>
      <c r="F56" s="98" t="s">
        <v>21</v>
      </c>
      <c r="G56" s="107">
        <f t="shared" si="3"/>
        <v>34</v>
      </c>
      <c r="H56" s="107">
        <v>34</v>
      </c>
      <c r="I56" s="107"/>
      <c r="J56" s="107"/>
      <c r="K56" s="107"/>
      <c r="L56" s="107">
        <f>N56+Q56</f>
        <v>0</v>
      </c>
      <c r="M56" s="107"/>
      <c r="N56" s="107"/>
      <c r="O56" s="107"/>
      <c r="P56" s="107"/>
      <c r="Q56" s="107"/>
      <c r="R56" s="97">
        <f>L56+G56</f>
        <v>34</v>
      </c>
      <c r="S56" s="87"/>
    </row>
    <row r="57" spans="1:19" s="88" customFormat="1" ht="34.5" customHeight="1">
      <c r="A57" s="94"/>
      <c r="B57" s="108" t="s">
        <v>281</v>
      </c>
      <c r="C57" s="79">
        <v>5012</v>
      </c>
      <c r="D57" s="79">
        <v>130106</v>
      </c>
      <c r="E57" s="77" t="s">
        <v>70</v>
      </c>
      <c r="F57" s="98" t="s">
        <v>22</v>
      </c>
      <c r="G57" s="107">
        <f t="shared" si="3"/>
        <v>7</v>
      </c>
      <c r="H57" s="107">
        <v>7</v>
      </c>
      <c r="I57" s="107"/>
      <c r="J57" s="107"/>
      <c r="K57" s="107"/>
      <c r="L57" s="107">
        <f>N57+Q57</f>
        <v>0</v>
      </c>
      <c r="M57" s="107"/>
      <c r="N57" s="107"/>
      <c r="O57" s="107"/>
      <c r="P57" s="107"/>
      <c r="Q57" s="107"/>
      <c r="R57" s="97">
        <f>L57+G57</f>
        <v>7</v>
      </c>
      <c r="S57" s="87"/>
    </row>
    <row r="58" spans="1:19" s="88" customFormat="1" ht="29.25" customHeight="1" hidden="1">
      <c r="A58" s="94"/>
      <c r="B58" s="108"/>
      <c r="C58" s="79"/>
      <c r="D58" s="77"/>
      <c r="E58" s="77"/>
      <c r="F58" s="98"/>
      <c r="G58" s="107">
        <f t="shared" si="3"/>
        <v>0</v>
      </c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97">
        <f>L58+G58</f>
        <v>0</v>
      </c>
      <c r="S58" s="87"/>
    </row>
    <row r="59" spans="1:19" s="88" customFormat="1" ht="28.5" customHeight="1" hidden="1">
      <c r="A59" s="94"/>
      <c r="B59" s="108"/>
      <c r="C59" s="79"/>
      <c r="D59" s="77"/>
      <c r="E59" s="77"/>
      <c r="F59" s="98"/>
      <c r="G59" s="107">
        <f t="shared" si="3"/>
        <v>0</v>
      </c>
      <c r="H59" s="105"/>
      <c r="I59" s="107"/>
      <c r="J59" s="107"/>
      <c r="K59" s="107"/>
      <c r="L59" s="107"/>
      <c r="M59" s="107"/>
      <c r="N59" s="107"/>
      <c r="O59" s="107"/>
      <c r="P59" s="107"/>
      <c r="Q59" s="107"/>
      <c r="R59" s="97">
        <f>L59+G59</f>
        <v>0</v>
      </c>
      <c r="S59" s="87"/>
    </row>
    <row r="60" spans="1:19" s="88" customFormat="1" ht="27" customHeight="1" hidden="1">
      <c r="A60" s="94"/>
      <c r="B60" s="108"/>
      <c r="C60" s="79"/>
      <c r="D60" s="77"/>
      <c r="E60" s="77"/>
      <c r="F60" s="111"/>
      <c r="G60" s="107">
        <f t="shared" si="3"/>
        <v>0</v>
      </c>
      <c r="H60" s="105"/>
      <c r="I60" s="107"/>
      <c r="J60" s="107"/>
      <c r="K60" s="107"/>
      <c r="L60" s="107"/>
      <c r="M60" s="107"/>
      <c r="N60" s="107"/>
      <c r="O60" s="107"/>
      <c r="P60" s="107"/>
      <c r="Q60" s="107"/>
      <c r="R60" s="97"/>
      <c r="S60" s="87"/>
    </row>
    <row r="61" spans="1:19" s="88" customFormat="1" ht="56.25" customHeight="1" hidden="1">
      <c r="A61" s="94"/>
      <c r="B61" s="108"/>
      <c r="C61" s="79"/>
      <c r="D61" s="77"/>
      <c r="E61" s="77"/>
      <c r="F61" s="111"/>
      <c r="G61" s="107">
        <f t="shared" si="3"/>
        <v>0</v>
      </c>
      <c r="H61" s="105"/>
      <c r="I61" s="107"/>
      <c r="J61" s="107"/>
      <c r="K61" s="107"/>
      <c r="L61" s="107"/>
      <c r="M61" s="107"/>
      <c r="N61" s="107"/>
      <c r="O61" s="107"/>
      <c r="P61" s="107"/>
      <c r="Q61" s="107"/>
      <c r="R61" s="97">
        <f>L61+G61</f>
        <v>0</v>
      </c>
      <c r="S61" s="87"/>
    </row>
    <row r="62" spans="1:19" s="88" customFormat="1" ht="56.25" customHeight="1">
      <c r="A62" s="94"/>
      <c r="B62" s="108" t="s">
        <v>282</v>
      </c>
      <c r="C62" s="79">
        <v>5031</v>
      </c>
      <c r="D62" s="79">
        <v>130107</v>
      </c>
      <c r="E62" s="77" t="s">
        <v>70</v>
      </c>
      <c r="F62" s="98" t="s">
        <v>23</v>
      </c>
      <c r="G62" s="107">
        <f t="shared" si="3"/>
        <v>3445.622</v>
      </c>
      <c r="H62" s="107">
        <f>3307.779+137.843</f>
        <v>3445.622</v>
      </c>
      <c r="I62" s="107">
        <f>2466.197+137.843</f>
        <v>2604.04</v>
      </c>
      <c r="J62" s="107">
        <v>191.949</v>
      </c>
      <c r="K62" s="107"/>
      <c r="L62" s="107">
        <f>N62+Q62</f>
        <v>0</v>
      </c>
      <c r="M62" s="107"/>
      <c r="N62" s="107"/>
      <c r="O62" s="107"/>
      <c r="P62" s="107"/>
      <c r="Q62" s="107"/>
      <c r="R62" s="97">
        <f>L62+G62</f>
        <v>3445.622</v>
      </c>
      <c r="S62" s="87"/>
    </row>
    <row r="63" spans="1:19" s="88" customFormat="1" ht="56.25" customHeight="1">
      <c r="A63" s="94"/>
      <c r="B63" s="108" t="s">
        <v>283</v>
      </c>
      <c r="C63" s="79">
        <v>5061</v>
      </c>
      <c r="D63" s="79">
        <v>130115</v>
      </c>
      <c r="E63" s="77" t="s">
        <v>70</v>
      </c>
      <c r="F63" s="98" t="s">
        <v>65</v>
      </c>
      <c r="G63" s="107">
        <f t="shared" si="3"/>
        <v>54</v>
      </c>
      <c r="H63" s="107">
        <v>54</v>
      </c>
      <c r="I63" s="107"/>
      <c r="J63" s="107"/>
      <c r="K63" s="107"/>
      <c r="L63" s="107">
        <f>N63+Q63</f>
        <v>0</v>
      </c>
      <c r="M63" s="107"/>
      <c r="N63" s="107"/>
      <c r="O63" s="107"/>
      <c r="P63" s="107"/>
      <c r="Q63" s="107"/>
      <c r="R63" s="97">
        <f>L63+G63</f>
        <v>54</v>
      </c>
      <c r="S63" s="87"/>
    </row>
    <row r="64" spans="1:19" s="88" customFormat="1" ht="56.25" customHeight="1">
      <c r="A64" s="94"/>
      <c r="B64" s="108" t="s">
        <v>284</v>
      </c>
      <c r="C64" s="79">
        <v>5062</v>
      </c>
      <c r="D64" s="79"/>
      <c r="E64" s="77" t="s">
        <v>70</v>
      </c>
      <c r="F64" s="98" t="s">
        <v>296</v>
      </c>
      <c r="G64" s="103">
        <v>2906</v>
      </c>
      <c r="H64" s="103">
        <v>2906</v>
      </c>
      <c r="I64" s="103">
        <v>1703.5</v>
      </c>
      <c r="J64" s="103">
        <v>312</v>
      </c>
      <c r="K64" s="103"/>
      <c r="L64" s="103"/>
      <c r="M64" s="103"/>
      <c r="N64" s="103"/>
      <c r="O64" s="103"/>
      <c r="P64" s="103"/>
      <c r="Q64" s="103"/>
      <c r="R64" s="97">
        <f>L64+G64</f>
        <v>2906</v>
      </c>
      <c r="S64" s="87"/>
    </row>
    <row r="65" spans="1:19" s="88" customFormat="1" ht="30" customHeight="1">
      <c r="A65" s="94"/>
      <c r="B65" s="323" t="s">
        <v>332</v>
      </c>
      <c r="C65" s="324"/>
      <c r="D65" s="324"/>
      <c r="E65" s="325"/>
      <c r="F65" s="96" t="s">
        <v>333</v>
      </c>
      <c r="G65" s="326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8"/>
      <c r="S65" s="87"/>
    </row>
    <row r="66" spans="1:19" s="88" customFormat="1" ht="62.25" customHeight="1">
      <c r="A66" s="94"/>
      <c r="B66" s="219" t="s">
        <v>263</v>
      </c>
      <c r="C66" s="79">
        <v>6013</v>
      </c>
      <c r="D66" s="79"/>
      <c r="E66" s="77" t="s">
        <v>205</v>
      </c>
      <c r="F66" s="98" t="s">
        <v>264</v>
      </c>
      <c r="G66" s="103">
        <f>H66</f>
        <v>600</v>
      </c>
      <c r="H66" s="103">
        <v>600</v>
      </c>
      <c r="I66" s="103"/>
      <c r="J66" s="103"/>
      <c r="K66" s="103"/>
      <c r="L66" s="103"/>
      <c r="M66" s="103"/>
      <c r="N66" s="103"/>
      <c r="O66" s="103"/>
      <c r="P66" s="103"/>
      <c r="Q66" s="103"/>
      <c r="R66" s="97">
        <f>G66+L66</f>
        <v>600</v>
      </c>
      <c r="S66" s="87"/>
    </row>
    <row r="67" spans="1:19" s="88" customFormat="1" ht="33.75" customHeight="1">
      <c r="A67" s="94"/>
      <c r="B67" s="219" t="s">
        <v>265</v>
      </c>
      <c r="C67" s="79">
        <v>6030</v>
      </c>
      <c r="D67" s="221"/>
      <c r="E67" s="101" t="s">
        <v>205</v>
      </c>
      <c r="F67" s="98" t="s">
        <v>206</v>
      </c>
      <c r="G67" s="103">
        <f>H67</f>
        <v>11000</v>
      </c>
      <c r="H67" s="103">
        <v>11000</v>
      </c>
      <c r="I67" s="103"/>
      <c r="J67" s="103">
        <v>1800</v>
      </c>
      <c r="K67" s="103"/>
      <c r="L67" s="103"/>
      <c r="M67" s="103"/>
      <c r="N67" s="103"/>
      <c r="O67" s="103"/>
      <c r="P67" s="103"/>
      <c r="Q67" s="103"/>
      <c r="R67" s="97">
        <f>G67+L67</f>
        <v>11000</v>
      </c>
      <c r="S67" s="87"/>
    </row>
    <row r="68" spans="1:19" s="88" customFormat="1" ht="33.75" customHeight="1">
      <c r="A68" s="94"/>
      <c r="B68" s="323" t="s">
        <v>334</v>
      </c>
      <c r="C68" s="324"/>
      <c r="D68" s="324"/>
      <c r="E68" s="325"/>
      <c r="F68" s="96" t="s">
        <v>335</v>
      </c>
      <c r="G68" s="326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8"/>
      <c r="S68" s="87"/>
    </row>
    <row r="69" spans="1:19" s="88" customFormat="1" ht="33.75" customHeight="1">
      <c r="A69" s="94"/>
      <c r="B69" s="108" t="s">
        <v>286</v>
      </c>
      <c r="C69" s="79">
        <v>8330</v>
      </c>
      <c r="D69" s="259"/>
      <c r="E69" s="260" t="s">
        <v>287</v>
      </c>
      <c r="F69" s="98" t="s">
        <v>288</v>
      </c>
      <c r="G69" s="103"/>
      <c r="H69" s="103"/>
      <c r="I69" s="103"/>
      <c r="J69" s="103"/>
      <c r="K69" s="103"/>
      <c r="L69" s="103">
        <f>N69</f>
        <v>64</v>
      </c>
      <c r="M69" s="103"/>
      <c r="N69" s="103">
        <v>64</v>
      </c>
      <c r="O69" s="103"/>
      <c r="P69" s="103"/>
      <c r="Q69" s="103"/>
      <c r="R69" s="97">
        <f>L69+G69</f>
        <v>64</v>
      </c>
      <c r="S69" s="87"/>
    </row>
    <row r="70" spans="1:19" s="88" customFormat="1" ht="15.75" customHeight="1" hidden="1">
      <c r="A70" s="94"/>
      <c r="B70" s="261"/>
      <c r="C70" s="262"/>
      <c r="D70" s="262"/>
      <c r="E70" s="262"/>
      <c r="F70" s="262"/>
      <c r="G70" s="85">
        <f>H70</f>
        <v>0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6">
        <f>L70+G70</f>
        <v>0</v>
      </c>
      <c r="S70" s="238"/>
    </row>
    <row r="71" spans="1:19" s="88" customFormat="1" ht="15.75" customHeight="1" hidden="1">
      <c r="A71" s="94"/>
      <c r="B71" s="263"/>
      <c r="C71" s="264"/>
      <c r="D71" s="264"/>
      <c r="E71" s="264"/>
      <c r="F71" s="264"/>
      <c r="G71" s="106">
        <f>H71</f>
        <v>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265">
        <f>L71+G71</f>
        <v>0</v>
      </c>
      <c r="S71" s="238"/>
    </row>
    <row r="72" spans="1:19" s="88" customFormat="1" ht="17.25" customHeight="1" hidden="1">
      <c r="A72" s="94"/>
      <c r="B72" s="108" t="s">
        <v>159</v>
      </c>
      <c r="C72" s="79">
        <v>3133</v>
      </c>
      <c r="D72" s="221"/>
      <c r="E72" s="248" t="s">
        <v>69</v>
      </c>
      <c r="F72" s="98" t="s">
        <v>103</v>
      </c>
      <c r="G72" s="107"/>
      <c r="H72" s="107"/>
      <c r="I72" s="97"/>
      <c r="J72" s="97"/>
      <c r="K72" s="97"/>
      <c r="L72" s="107">
        <f>N72+Q72</f>
        <v>0</v>
      </c>
      <c r="M72" s="97"/>
      <c r="N72" s="97"/>
      <c r="O72" s="97"/>
      <c r="P72" s="97"/>
      <c r="Q72" s="97"/>
      <c r="R72" s="97"/>
      <c r="S72" s="238"/>
    </row>
    <row r="73" spans="1:19" s="88" customFormat="1" ht="32.25" customHeight="1">
      <c r="A73" s="94"/>
      <c r="B73" s="108"/>
      <c r="C73" s="95">
        <v>37</v>
      </c>
      <c r="D73" s="95"/>
      <c r="E73" s="247"/>
      <c r="F73" s="96" t="s">
        <v>245</v>
      </c>
      <c r="G73" s="97">
        <f>G75+G78+G76</f>
        <v>2507.232</v>
      </c>
      <c r="H73" s="97">
        <f>H75+H78+H76</f>
        <v>2007.232</v>
      </c>
      <c r="I73" s="97">
        <f aca="true" t="shared" si="5" ref="I73:Q73">I75+I78</f>
        <v>1846</v>
      </c>
      <c r="J73" s="97">
        <f t="shared" si="5"/>
        <v>50</v>
      </c>
      <c r="K73" s="97">
        <f t="shared" si="5"/>
        <v>0</v>
      </c>
      <c r="L73" s="97">
        <f t="shared" si="5"/>
        <v>0</v>
      </c>
      <c r="M73" s="97">
        <f t="shared" si="5"/>
        <v>0</v>
      </c>
      <c r="N73" s="97">
        <f t="shared" si="5"/>
        <v>0</v>
      </c>
      <c r="O73" s="97">
        <f t="shared" si="5"/>
        <v>0</v>
      </c>
      <c r="P73" s="97">
        <f t="shared" si="5"/>
        <v>0</v>
      </c>
      <c r="Q73" s="97">
        <f t="shared" si="5"/>
        <v>0</v>
      </c>
      <c r="R73" s="97">
        <f>R75+R78+R76</f>
        <v>2507.232</v>
      </c>
      <c r="S73" s="87"/>
    </row>
    <row r="74" spans="1:19" s="88" customFormat="1" ht="32.25" customHeight="1">
      <c r="A74" s="94"/>
      <c r="B74" s="279"/>
      <c r="C74" s="280" t="s">
        <v>315</v>
      </c>
      <c r="D74" s="280"/>
      <c r="E74" s="280"/>
      <c r="F74" s="95" t="s">
        <v>316</v>
      </c>
      <c r="G74" s="329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1"/>
      <c r="S74" s="87"/>
    </row>
    <row r="75" spans="1:19" s="88" customFormat="1" ht="15.75" customHeight="1">
      <c r="A75" s="94"/>
      <c r="B75" s="108" t="s">
        <v>343</v>
      </c>
      <c r="C75" s="77" t="s">
        <v>249</v>
      </c>
      <c r="D75" s="77" t="s">
        <v>28</v>
      </c>
      <c r="E75" s="233" t="s">
        <v>67</v>
      </c>
      <c r="F75" s="234" t="s">
        <v>250</v>
      </c>
      <c r="G75" s="107">
        <f>H75</f>
        <v>1996</v>
      </c>
      <c r="H75" s="107">
        <v>1996</v>
      </c>
      <c r="I75" s="107">
        <v>1846</v>
      </c>
      <c r="J75" s="107">
        <v>50</v>
      </c>
      <c r="K75" s="107"/>
      <c r="L75" s="107">
        <f>N75+Q75</f>
        <v>0</v>
      </c>
      <c r="M75" s="107"/>
      <c r="N75" s="107"/>
      <c r="O75" s="107"/>
      <c r="P75" s="107"/>
      <c r="Q75" s="107"/>
      <c r="R75" s="97">
        <f>L75+G75</f>
        <v>1996</v>
      </c>
      <c r="S75" s="238"/>
    </row>
    <row r="76" spans="1:19" s="88" customFormat="1" ht="15.75" customHeight="1">
      <c r="A76" s="94"/>
      <c r="B76" s="108" t="s">
        <v>344</v>
      </c>
      <c r="C76" s="77" t="s">
        <v>72</v>
      </c>
      <c r="D76" s="266"/>
      <c r="E76" s="233" t="s">
        <v>71</v>
      </c>
      <c r="F76" s="267" t="s">
        <v>89</v>
      </c>
      <c r="G76" s="107">
        <f>H76</f>
        <v>11.232</v>
      </c>
      <c r="H76" s="107">
        <v>11.232</v>
      </c>
      <c r="I76" s="107"/>
      <c r="J76" s="107"/>
      <c r="K76" s="107"/>
      <c r="L76" s="107"/>
      <c r="M76" s="107"/>
      <c r="N76" s="107"/>
      <c r="O76" s="107"/>
      <c r="P76" s="107"/>
      <c r="Q76" s="107"/>
      <c r="R76" s="97">
        <f>G76</f>
        <v>11.232</v>
      </c>
      <c r="S76" s="238"/>
    </row>
    <row r="77" spans="1:19" s="88" customFormat="1" ht="15.75" customHeight="1">
      <c r="A77" s="94"/>
      <c r="B77" s="323" t="s">
        <v>334</v>
      </c>
      <c r="C77" s="324"/>
      <c r="D77" s="324"/>
      <c r="E77" s="325"/>
      <c r="F77" s="96" t="s">
        <v>335</v>
      </c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97"/>
      <c r="S77" s="238"/>
    </row>
    <row r="78" spans="1:19" s="88" customFormat="1" ht="15" customHeight="1">
      <c r="A78" s="94"/>
      <c r="B78" s="108" t="s">
        <v>339</v>
      </c>
      <c r="C78" s="77" t="s">
        <v>338</v>
      </c>
      <c r="D78" s="259">
        <v>250102</v>
      </c>
      <c r="E78" s="260" t="s">
        <v>71</v>
      </c>
      <c r="F78" s="98" t="s">
        <v>26</v>
      </c>
      <c r="G78" s="107">
        <v>500</v>
      </c>
      <c r="H78" s="107"/>
      <c r="I78" s="107"/>
      <c r="J78" s="107"/>
      <c r="K78" s="107"/>
      <c r="L78" s="107">
        <f>N78+Q78</f>
        <v>0</v>
      </c>
      <c r="M78" s="107"/>
      <c r="N78" s="107"/>
      <c r="O78" s="107"/>
      <c r="P78" s="107"/>
      <c r="Q78" s="107"/>
      <c r="R78" s="97">
        <f>L78+G78</f>
        <v>500</v>
      </c>
      <c r="S78" s="87"/>
    </row>
    <row r="79" spans="1:19" s="88" customFormat="1" ht="15.75">
      <c r="A79" s="94"/>
      <c r="B79" s="108"/>
      <c r="C79" s="79"/>
      <c r="D79" s="79"/>
      <c r="E79" s="77"/>
      <c r="F79" s="98"/>
      <c r="G79" s="103"/>
      <c r="H79" s="103"/>
      <c r="I79" s="107"/>
      <c r="J79" s="107"/>
      <c r="K79" s="107"/>
      <c r="L79" s="107">
        <f>N79+Q79</f>
        <v>0</v>
      </c>
      <c r="M79" s="107"/>
      <c r="N79" s="107"/>
      <c r="O79" s="107"/>
      <c r="P79" s="107"/>
      <c r="Q79" s="107"/>
      <c r="R79" s="97">
        <f>L79+G79</f>
        <v>0</v>
      </c>
      <c r="S79" s="238"/>
    </row>
    <row r="80" spans="1:19" s="16" customFormat="1" ht="19.5" customHeight="1">
      <c r="A80" s="15"/>
      <c r="B80" s="123"/>
      <c r="C80" s="79"/>
      <c r="D80" s="79"/>
      <c r="E80" s="77"/>
      <c r="F80" s="96" t="s">
        <v>168</v>
      </c>
      <c r="G80" s="104">
        <f aca="true" t="shared" si="6" ref="G80:R80">G13+G73</f>
        <v>276226.927</v>
      </c>
      <c r="H80" s="104">
        <f t="shared" si="6"/>
        <v>275726.927</v>
      </c>
      <c r="I80" s="104">
        <f t="shared" si="6"/>
        <v>208469.04199999996</v>
      </c>
      <c r="J80" s="104">
        <f t="shared" si="6"/>
        <v>33350.974</v>
      </c>
      <c r="K80" s="104">
        <f t="shared" si="6"/>
        <v>0</v>
      </c>
      <c r="L80" s="104">
        <f t="shared" si="6"/>
        <v>2448.821</v>
      </c>
      <c r="M80" s="104">
        <f t="shared" si="6"/>
        <v>230.832</v>
      </c>
      <c r="N80" s="104">
        <f t="shared" si="6"/>
        <v>1178.965</v>
      </c>
      <c r="O80" s="104">
        <f t="shared" si="6"/>
        <v>499.82399999999996</v>
      </c>
      <c r="P80" s="104">
        <f t="shared" si="6"/>
        <v>36.336000000000006</v>
      </c>
      <c r="Q80" s="104">
        <f t="shared" si="6"/>
        <v>230.832</v>
      </c>
      <c r="R80" s="104">
        <f t="shared" si="6"/>
        <v>279961.894</v>
      </c>
      <c r="S80" s="87"/>
    </row>
    <row r="81" spans="1:19" s="226" customFormat="1" ht="31.5" customHeight="1">
      <c r="A81" s="222"/>
      <c r="B81" s="223"/>
      <c r="C81" s="352" t="s">
        <v>292</v>
      </c>
      <c r="D81" s="352"/>
      <c r="E81" s="352"/>
      <c r="F81" s="352"/>
      <c r="G81" s="268"/>
      <c r="H81" s="268"/>
      <c r="I81" s="268" t="s">
        <v>295</v>
      </c>
      <c r="J81" s="268"/>
      <c r="K81" s="268"/>
      <c r="L81" s="268"/>
      <c r="M81" s="268"/>
      <c r="N81" s="268"/>
      <c r="O81" s="268"/>
      <c r="P81" s="268"/>
      <c r="Q81" s="268"/>
      <c r="R81" s="290"/>
      <c r="S81" s="269"/>
    </row>
    <row r="82" spans="1:19" s="16" customFormat="1" ht="16.5" customHeight="1">
      <c r="A82" s="15"/>
      <c r="B82" s="216"/>
      <c r="C82" s="358" t="s">
        <v>291</v>
      </c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</row>
    <row r="83" spans="1:19" s="16" customFormat="1" ht="27.75" customHeight="1">
      <c r="A83" s="15"/>
      <c r="B83" s="55"/>
      <c r="C83" s="359"/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54"/>
    </row>
    <row r="84" spans="2:19" ht="15.75">
      <c r="B84" s="56"/>
      <c r="C84" s="59"/>
      <c r="D84" s="56"/>
      <c r="E84" s="56"/>
      <c r="F84" s="56"/>
      <c r="G84" s="56"/>
      <c r="H84" s="56"/>
      <c r="I84" s="56"/>
      <c r="J84" s="56"/>
      <c r="K84" s="56"/>
      <c r="L84" s="216"/>
      <c r="M84" s="56"/>
      <c r="N84" s="56"/>
      <c r="O84" s="56"/>
      <c r="P84" s="56"/>
      <c r="Q84" s="56"/>
      <c r="R84" s="56"/>
      <c r="S84" s="32"/>
    </row>
    <row r="85" ht="12.75">
      <c r="I85" s="60"/>
    </row>
    <row r="88" spans="9:14" ht="12.75">
      <c r="I88" s="83"/>
      <c r="J88" s="3">
        <f>I88/G80</f>
        <v>0</v>
      </c>
      <c r="N88" s="60"/>
    </row>
  </sheetData>
  <sheetProtection/>
  <mergeCells count="52">
    <mergeCell ref="C82:S82"/>
    <mergeCell ref="E7:E10"/>
    <mergeCell ref="B7:B10"/>
    <mergeCell ref="Q8:Q10"/>
    <mergeCell ref="M2:O2"/>
    <mergeCell ref="C83:R83"/>
    <mergeCell ref="I9:I10"/>
    <mergeCell ref="J9:J10"/>
    <mergeCell ref="C7:C10"/>
    <mergeCell ref="L8:L10"/>
    <mergeCell ref="C81:F81"/>
    <mergeCell ref="C1:R1"/>
    <mergeCell ref="O8:P8"/>
    <mergeCell ref="G7:K7"/>
    <mergeCell ref="K8:K10"/>
    <mergeCell ref="C6:R6"/>
    <mergeCell ref="R7:R10"/>
    <mergeCell ref="F7:F10"/>
    <mergeCell ref="M8:M10"/>
    <mergeCell ref="H8:H10"/>
    <mergeCell ref="O5:R5"/>
    <mergeCell ref="P9:P10"/>
    <mergeCell ref="O4:R4"/>
    <mergeCell ref="F5:N5"/>
    <mergeCell ref="L7:Q7"/>
    <mergeCell ref="I8:J8"/>
    <mergeCell ref="O9:O10"/>
    <mergeCell ref="N8:N10"/>
    <mergeCell ref="G8:G10"/>
    <mergeCell ref="B13:E13"/>
    <mergeCell ref="B17:E17"/>
    <mergeCell ref="B19:E19"/>
    <mergeCell ref="B21:E21"/>
    <mergeCell ref="G14:R14"/>
    <mergeCell ref="G17:R17"/>
    <mergeCell ref="G65:R65"/>
    <mergeCell ref="B26:E26"/>
    <mergeCell ref="B29:E29"/>
    <mergeCell ref="B33:E33"/>
    <mergeCell ref="B38:E38"/>
    <mergeCell ref="G33:R33"/>
    <mergeCell ref="G38:R38"/>
    <mergeCell ref="B68:E68"/>
    <mergeCell ref="G68:R68"/>
    <mergeCell ref="G74:R74"/>
    <mergeCell ref="B77:E77"/>
    <mergeCell ref="B42:E42"/>
    <mergeCell ref="G42:R42"/>
    <mergeCell ref="B50:E50"/>
    <mergeCell ref="G50:R50"/>
    <mergeCell ref="B55:E55"/>
    <mergeCell ref="B65:E65"/>
  </mergeCells>
  <printOptions horizontalCentered="1"/>
  <pageMargins left="0.1968503937007874" right="0.1968503937007874" top="0.7874015748031497" bottom="0.1968503937007874" header="0.5118110236220472" footer="0.31496062992125984"/>
  <pageSetup fitToHeight="2" horizontalDpi="600" verticalDpi="600" orientation="landscape" paperSize="9" scale="52" r:id="rId1"/>
  <headerFooter differentFirst="1" alignWithMargins="0">
    <oddHeader>&amp;C&amp;P&amp;Rпродовження Додатка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3">
      <selection activeCell="E31" sqref="E31"/>
    </sheetView>
  </sheetViews>
  <sheetFormatPr defaultColWidth="8.83203125" defaultRowHeight="12.75"/>
  <cols>
    <col min="1" max="1" width="15.16015625" style="71" customWidth="1"/>
    <col min="2" max="2" width="61" style="71" customWidth="1"/>
    <col min="3" max="3" width="24.16015625" style="71" customWidth="1"/>
    <col min="4" max="4" width="20.66015625" style="71" customWidth="1"/>
    <col min="5" max="5" width="17.83203125" style="71" customWidth="1"/>
    <col min="6" max="6" width="18.66015625" style="71" customWidth="1"/>
    <col min="7" max="16384" width="8.83203125" style="71" customWidth="1"/>
  </cols>
  <sheetData>
    <row r="1" spans="1:6" ht="60" customHeight="1" hidden="1">
      <c r="A1" s="19"/>
      <c r="B1" s="20"/>
      <c r="C1" s="20"/>
      <c r="D1" s="21"/>
      <c r="E1" s="362"/>
      <c r="F1" s="362"/>
    </row>
    <row r="2" spans="1:6" ht="36.75" customHeight="1" hidden="1">
      <c r="A2" s="19"/>
      <c r="B2" s="20"/>
      <c r="C2" s="20"/>
      <c r="D2" s="23"/>
      <c r="E2" s="362"/>
      <c r="F2" s="362"/>
    </row>
    <row r="3" spans="1:6" ht="111.75" customHeight="1">
      <c r="A3" s="19"/>
      <c r="B3" s="20"/>
      <c r="C3" s="20"/>
      <c r="D3" s="368" t="s">
        <v>340</v>
      </c>
      <c r="E3" s="369"/>
      <c r="F3" s="369"/>
    </row>
    <row r="4" spans="1:8" ht="82.5" customHeight="1">
      <c r="A4" s="19"/>
      <c r="B4" s="20"/>
      <c r="C4" s="20"/>
      <c r="D4" s="23"/>
      <c r="E4" s="372"/>
      <c r="F4" s="373"/>
      <c r="G4" s="99"/>
      <c r="H4" s="99"/>
    </row>
    <row r="5" spans="1:6" ht="12.75">
      <c r="A5" s="19"/>
      <c r="B5" s="20"/>
      <c r="C5" s="20"/>
      <c r="D5" s="23"/>
      <c r="E5" s="370"/>
      <c r="F5" s="371"/>
    </row>
    <row r="6" spans="1:6" ht="12.75">
      <c r="A6" s="19"/>
      <c r="B6" s="363"/>
      <c r="C6" s="363"/>
      <c r="D6" s="363"/>
      <c r="E6" s="20"/>
      <c r="F6" s="22"/>
    </row>
    <row r="7" spans="1:6" ht="15.75">
      <c r="A7" s="364" t="s">
        <v>290</v>
      </c>
      <c r="B7" s="364"/>
      <c r="C7" s="364"/>
      <c r="D7" s="364"/>
      <c r="E7" s="364"/>
      <c r="F7" s="364"/>
    </row>
    <row r="8" spans="1:6" ht="12.75">
      <c r="A8" s="92">
        <v>12523000000</v>
      </c>
      <c r="B8" s="24"/>
      <c r="C8" s="24"/>
      <c r="D8" s="24"/>
      <c r="E8" s="24"/>
      <c r="F8" s="24"/>
    </row>
    <row r="9" spans="1:6" ht="12.75">
      <c r="A9" s="20" t="s">
        <v>160</v>
      </c>
      <c r="B9" s="20"/>
      <c r="C9" s="20"/>
      <c r="D9" s="20"/>
      <c r="E9" s="25"/>
      <c r="F9" s="25" t="s">
        <v>66</v>
      </c>
    </row>
    <row r="10" spans="1:6" ht="15.75">
      <c r="A10" s="360" t="s">
        <v>42</v>
      </c>
      <c r="B10" s="360" t="s">
        <v>146</v>
      </c>
      <c r="C10" s="360" t="s">
        <v>142</v>
      </c>
      <c r="D10" s="365" t="s">
        <v>2</v>
      </c>
      <c r="E10" s="367" t="s">
        <v>3</v>
      </c>
      <c r="F10" s="367"/>
    </row>
    <row r="11" spans="1:6" ht="47.25">
      <c r="A11" s="361"/>
      <c r="B11" s="361"/>
      <c r="C11" s="361"/>
      <c r="D11" s="366"/>
      <c r="E11" s="76" t="s">
        <v>143</v>
      </c>
      <c r="F11" s="76" t="s">
        <v>145</v>
      </c>
    </row>
    <row r="12" spans="1:6" ht="15.75">
      <c r="A12" s="26">
        <v>1</v>
      </c>
      <c r="B12" s="27">
        <v>2</v>
      </c>
      <c r="C12" s="27"/>
      <c r="D12" s="27">
        <v>3</v>
      </c>
      <c r="E12" s="27">
        <v>4</v>
      </c>
      <c r="F12" s="27">
        <v>5</v>
      </c>
    </row>
    <row r="13" spans="1:6" s="75" customFormat="1" ht="27.75" customHeight="1">
      <c r="A13" s="39" t="s">
        <v>43</v>
      </c>
      <c r="B13" s="40" t="s">
        <v>44</v>
      </c>
      <c r="C13" s="41">
        <f aca="true" t="shared" si="0" ref="C13:C30">D13+E13</f>
        <v>-230.832</v>
      </c>
      <c r="D13" s="41">
        <f>+D14+D17</f>
        <v>-230.832</v>
      </c>
      <c r="E13" s="41">
        <f>+E14+E17</f>
        <v>0</v>
      </c>
      <c r="F13" s="41">
        <f>+F14+F17</f>
        <v>0</v>
      </c>
    </row>
    <row r="14" spans="1:6" s="75" customFormat="1" ht="31.5" hidden="1">
      <c r="A14" s="42" t="s">
        <v>45</v>
      </c>
      <c r="B14" s="42" t="s">
        <v>46</v>
      </c>
      <c r="C14" s="41">
        <f t="shared" si="0"/>
        <v>0</v>
      </c>
      <c r="D14" s="43">
        <f>+D15</f>
        <v>0</v>
      </c>
      <c r="E14" s="43">
        <f>+E16</f>
        <v>0</v>
      </c>
      <c r="F14" s="43">
        <f>+F16</f>
        <v>0</v>
      </c>
    </row>
    <row r="15" spans="1:6" s="75" customFormat="1" ht="30.75" customHeight="1" hidden="1">
      <c r="A15" s="44">
        <v>205320</v>
      </c>
      <c r="B15" s="44" t="s">
        <v>47</v>
      </c>
      <c r="C15" s="41">
        <f t="shared" si="0"/>
        <v>0</v>
      </c>
      <c r="D15" s="45"/>
      <c r="E15" s="46"/>
      <c r="F15" s="46"/>
    </row>
    <row r="16" spans="1:6" s="75" customFormat="1" ht="30.75" customHeight="1" hidden="1">
      <c r="A16" s="44">
        <v>205330</v>
      </c>
      <c r="B16" s="44" t="s">
        <v>48</v>
      </c>
      <c r="C16" s="41">
        <f t="shared" si="0"/>
        <v>0</v>
      </c>
      <c r="D16" s="45"/>
      <c r="E16" s="43"/>
      <c r="F16" s="45"/>
    </row>
    <row r="17" spans="1:6" s="75" customFormat="1" ht="34.5" customHeight="1">
      <c r="A17" s="42">
        <v>208000</v>
      </c>
      <c r="B17" s="42" t="s">
        <v>49</v>
      </c>
      <c r="C17" s="41">
        <f t="shared" si="0"/>
        <v>-230.832</v>
      </c>
      <c r="D17" s="45">
        <f>D22+D18</f>
        <v>-230.832</v>
      </c>
      <c r="E17" s="45">
        <f>E22+E18+E21</f>
        <v>0</v>
      </c>
      <c r="F17" s="45">
        <f>F22+F18+F21</f>
        <v>0</v>
      </c>
    </row>
    <row r="18" spans="1:6" s="75" customFormat="1" ht="21.75" customHeight="1" hidden="1">
      <c r="A18" s="47">
        <v>208100</v>
      </c>
      <c r="B18" s="44" t="s">
        <v>50</v>
      </c>
      <c r="C18" s="41">
        <f t="shared" si="0"/>
        <v>0</v>
      </c>
      <c r="D18" s="41"/>
      <c r="E18" s="41"/>
      <c r="F18" s="41"/>
    </row>
    <row r="19" spans="1:6" s="75" customFormat="1" ht="19.5" customHeight="1" hidden="1">
      <c r="A19" s="47">
        <v>208200</v>
      </c>
      <c r="B19" s="44" t="s">
        <v>51</v>
      </c>
      <c r="C19" s="41">
        <f t="shared" si="0"/>
        <v>0</v>
      </c>
      <c r="D19" s="43"/>
      <c r="E19" s="43"/>
      <c r="F19" s="45"/>
    </row>
    <row r="20" spans="1:6" s="75" customFormat="1" ht="36" customHeight="1" hidden="1">
      <c r="A20" s="47" t="s">
        <v>52</v>
      </c>
      <c r="B20" s="44" t="s">
        <v>47</v>
      </c>
      <c r="C20" s="41">
        <f t="shared" si="0"/>
        <v>0</v>
      </c>
      <c r="D20" s="41"/>
      <c r="E20" s="46"/>
      <c r="F20" s="46"/>
    </row>
    <row r="21" spans="1:6" s="75" customFormat="1" ht="35.25" customHeight="1" hidden="1">
      <c r="A21" s="47" t="s">
        <v>53</v>
      </c>
      <c r="B21" s="44" t="s">
        <v>54</v>
      </c>
      <c r="C21" s="41">
        <f t="shared" si="0"/>
        <v>0</v>
      </c>
      <c r="D21" s="45"/>
      <c r="E21" s="45"/>
      <c r="F21" s="45"/>
    </row>
    <row r="22" spans="1:6" s="75" customFormat="1" ht="34.5" customHeight="1">
      <c r="A22" s="47" t="s">
        <v>53</v>
      </c>
      <c r="B22" s="44" t="s">
        <v>54</v>
      </c>
      <c r="C22" s="41">
        <f t="shared" si="0"/>
        <v>-230.832</v>
      </c>
      <c r="D22" s="45">
        <v>-230.832</v>
      </c>
      <c r="E22" s="45"/>
      <c r="F22" s="45"/>
    </row>
    <row r="23" spans="1:6" s="75" customFormat="1" ht="28.5" customHeight="1">
      <c r="A23" s="42"/>
      <c r="B23" s="40" t="s">
        <v>55</v>
      </c>
      <c r="C23" s="41">
        <f t="shared" si="0"/>
        <v>-230.832</v>
      </c>
      <c r="D23" s="41">
        <f>+D13</f>
        <v>-230.832</v>
      </c>
      <c r="E23" s="41">
        <f>+E13</f>
        <v>0</v>
      </c>
      <c r="F23" s="41">
        <f>+F13</f>
        <v>0</v>
      </c>
    </row>
    <row r="24" spans="1:6" s="75" customFormat="1" ht="15" customHeight="1">
      <c r="A24" s="39" t="s">
        <v>56</v>
      </c>
      <c r="B24" s="40" t="s">
        <v>57</v>
      </c>
      <c r="C24" s="41">
        <f t="shared" si="0"/>
        <v>-230.832</v>
      </c>
      <c r="D24" s="45">
        <f>D25+D29</f>
        <v>-230.832</v>
      </c>
      <c r="E24" s="45">
        <f>E29+E25</f>
        <v>0</v>
      </c>
      <c r="F24" s="45">
        <f>F29+F25</f>
        <v>0</v>
      </c>
    </row>
    <row r="25" spans="1:6" s="75" customFormat="1" ht="0.75" customHeight="1" hidden="1">
      <c r="A25" s="47" t="s">
        <v>58</v>
      </c>
      <c r="B25" s="44" t="s">
        <v>59</v>
      </c>
      <c r="C25" s="41">
        <f t="shared" si="0"/>
        <v>0</v>
      </c>
      <c r="D25" s="48"/>
      <c r="E25" s="48"/>
      <c r="F25" s="48"/>
    </row>
    <row r="26" spans="1:6" s="75" customFormat="1" ht="30" customHeight="1" hidden="1">
      <c r="A26" s="47" t="s">
        <v>60</v>
      </c>
      <c r="B26" s="44" t="s">
        <v>61</v>
      </c>
      <c r="C26" s="41">
        <f t="shared" si="0"/>
        <v>0</v>
      </c>
      <c r="D26" s="45">
        <f>+D19</f>
        <v>0</v>
      </c>
      <c r="E26" s="45">
        <f>+E19</f>
        <v>0</v>
      </c>
      <c r="F26" s="45">
        <f>+F19</f>
        <v>0</v>
      </c>
    </row>
    <row r="27" spans="1:6" s="75" customFormat="1" ht="30.75" customHeight="1" hidden="1">
      <c r="A27" s="47" t="s">
        <v>62</v>
      </c>
      <c r="B27" s="44" t="s">
        <v>47</v>
      </c>
      <c r="C27" s="41">
        <f t="shared" si="0"/>
        <v>0</v>
      </c>
      <c r="D27" s="45">
        <f>+D15+D20</f>
        <v>0</v>
      </c>
      <c r="E27" s="45">
        <f>+E15+E20</f>
        <v>0</v>
      </c>
      <c r="F27" s="45">
        <f>+F15+F20</f>
        <v>0</v>
      </c>
    </row>
    <row r="28" spans="1:6" s="75" customFormat="1" ht="36" customHeight="1" hidden="1">
      <c r="A28" s="47" t="s">
        <v>63</v>
      </c>
      <c r="B28" s="44" t="s">
        <v>54</v>
      </c>
      <c r="C28" s="41">
        <f t="shared" si="0"/>
        <v>0</v>
      </c>
      <c r="D28" s="45"/>
      <c r="E28" s="45"/>
      <c r="F28" s="45"/>
    </row>
    <row r="29" spans="1:6" s="75" customFormat="1" ht="36.75" customHeight="1">
      <c r="A29" s="47" t="s">
        <v>63</v>
      </c>
      <c r="B29" s="44" t="s">
        <v>54</v>
      </c>
      <c r="C29" s="41">
        <f t="shared" si="0"/>
        <v>-230.832</v>
      </c>
      <c r="D29" s="45">
        <v>-230.832</v>
      </c>
      <c r="E29" s="45"/>
      <c r="F29" s="45"/>
    </row>
    <row r="30" spans="1:6" s="75" customFormat="1" ht="28.5" customHeight="1">
      <c r="A30" s="42"/>
      <c r="B30" s="40" t="s">
        <v>64</v>
      </c>
      <c r="C30" s="41">
        <f t="shared" si="0"/>
        <v>-230.832</v>
      </c>
      <c r="D30" s="41">
        <f>+D24</f>
        <v>-230.832</v>
      </c>
      <c r="E30" s="41">
        <f>+E24</f>
        <v>0</v>
      </c>
      <c r="F30" s="41">
        <f>+F24</f>
        <v>0</v>
      </c>
    </row>
    <row r="31" spans="1:6" ht="22.5" customHeight="1">
      <c r="A31" s="28"/>
      <c r="B31" s="228" t="s">
        <v>292</v>
      </c>
      <c r="C31" s="29"/>
      <c r="D31" s="30"/>
      <c r="E31" s="228" t="s">
        <v>295</v>
      </c>
      <c r="F31" s="29"/>
    </row>
    <row r="32" spans="1:6" ht="15.75">
      <c r="A32" s="28"/>
      <c r="B32" s="29"/>
      <c r="C32" s="29"/>
      <c r="D32" s="30"/>
      <c r="E32" s="29"/>
      <c r="F32" s="29"/>
    </row>
    <row r="33" spans="1:5" ht="15.75">
      <c r="A33" s="31"/>
      <c r="B33" s="57"/>
      <c r="C33" s="57"/>
      <c r="D33" s="74"/>
      <c r="E33" s="73"/>
    </row>
    <row r="34" spans="1:6" ht="15.75">
      <c r="A34" s="57"/>
      <c r="B34" s="72"/>
      <c r="C34" s="72"/>
      <c r="D34" s="57"/>
      <c r="E34" s="57"/>
      <c r="F34" s="57"/>
    </row>
  </sheetData>
  <sheetProtection/>
  <mergeCells count="11">
    <mergeCell ref="E4:F4"/>
    <mergeCell ref="C10:C11"/>
    <mergeCell ref="E1:F2"/>
    <mergeCell ref="B6:D6"/>
    <mergeCell ref="A7:F7"/>
    <mergeCell ref="A10:A11"/>
    <mergeCell ref="B10:B11"/>
    <mergeCell ref="D10:D11"/>
    <mergeCell ref="E10:F10"/>
    <mergeCell ref="D3:F3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showZeros="0" view="pageBreakPreview" zoomScale="87" zoomScaleSheetLayoutView="87" zoomScalePageLayoutView="0" workbookViewId="0" topLeftCell="H10">
      <selection activeCell="K13" sqref="K13"/>
    </sheetView>
  </sheetViews>
  <sheetFormatPr defaultColWidth="9.16015625" defaultRowHeight="12.75"/>
  <cols>
    <col min="1" max="1" width="0.328125" style="129" hidden="1" customWidth="1"/>
    <col min="2" max="2" width="4.33203125" style="129" hidden="1" customWidth="1"/>
    <col min="3" max="3" width="1.171875" style="129" hidden="1" customWidth="1"/>
    <col min="4" max="4" width="20.5" style="129" customWidth="1"/>
    <col min="5" max="5" width="32.33203125" style="129" customWidth="1"/>
    <col min="6" max="6" width="33.83203125" style="129" customWidth="1"/>
    <col min="7" max="7" width="13.16015625" style="129" hidden="1" customWidth="1"/>
    <col min="8" max="8" width="23" style="129" customWidth="1"/>
    <col min="9" max="10" width="27.83203125" style="129" customWidth="1"/>
    <col min="11" max="11" width="34.66015625" style="182" customWidth="1"/>
    <col min="12" max="12" width="37.16015625" style="182" customWidth="1"/>
    <col min="13" max="13" width="30.83203125" style="129" customWidth="1"/>
    <col min="14" max="14" width="28.83203125" style="129" customWidth="1"/>
    <col min="15" max="16" width="31.33203125" style="129" customWidth="1"/>
    <col min="17" max="17" width="30" style="129" customWidth="1"/>
    <col min="18" max="18" width="30.33203125" style="129" customWidth="1"/>
    <col min="19" max="19" width="18.33203125" style="129" customWidth="1"/>
    <col min="20" max="20" width="21.33203125" style="129" customWidth="1"/>
    <col min="21" max="21" width="24.5" style="129" customWidth="1"/>
    <col min="22" max="22" width="21.33203125" style="129" customWidth="1"/>
    <col min="23" max="23" width="19.16015625" style="129" customWidth="1"/>
    <col min="24" max="24" width="19.33203125" style="129" customWidth="1"/>
    <col min="25" max="25" width="21.66015625" style="129" customWidth="1"/>
    <col min="26" max="26" width="19.33203125" style="129" customWidth="1"/>
    <col min="27" max="27" width="26.16015625" style="129" customWidth="1"/>
    <col min="28" max="28" width="37.33203125" style="129" customWidth="1"/>
    <col min="29" max="29" width="17.16015625" style="129" customWidth="1"/>
    <col min="30" max="30" width="20.16015625" style="129" customWidth="1"/>
    <col min="31" max="16384" width="9.16015625" style="129" customWidth="1"/>
  </cols>
  <sheetData>
    <row r="1" spans="4:18" ht="79.5" customHeight="1">
      <c r="D1" s="57"/>
      <c r="E1" s="57"/>
      <c r="F1" s="57"/>
      <c r="G1" s="57"/>
      <c r="H1" s="57"/>
      <c r="I1" s="57"/>
      <c r="J1" s="57"/>
      <c r="K1" s="317"/>
      <c r="L1" s="378"/>
      <c r="M1" s="127"/>
      <c r="N1" s="372" t="s">
        <v>341</v>
      </c>
      <c r="O1" s="372"/>
      <c r="P1" s="372"/>
      <c r="Q1" s="372"/>
      <c r="R1" s="57"/>
    </row>
    <row r="2" spans="4:18" ht="39.75" customHeight="1">
      <c r="D2" s="57"/>
      <c r="E2" s="57"/>
      <c r="F2" s="57"/>
      <c r="G2" s="57"/>
      <c r="H2" s="57"/>
      <c r="I2" s="57"/>
      <c r="J2" s="57"/>
      <c r="K2" s="317"/>
      <c r="L2" s="378"/>
      <c r="M2" s="127"/>
      <c r="N2" s="126"/>
      <c r="O2" s="126"/>
      <c r="P2" s="126"/>
      <c r="Q2" s="126"/>
      <c r="R2" s="57"/>
    </row>
    <row r="3" spans="11:17" ht="21.75" customHeight="1">
      <c r="K3" s="130"/>
      <c r="L3" s="130"/>
      <c r="M3" s="126"/>
      <c r="N3" s="126"/>
      <c r="O3" s="126"/>
      <c r="P3" s="126"/>
      <c r="Q3" s="126"/>
    </row>
    <row r="4" spans="1:18" ht="40.5" customHeight="1">
      <c r="A4" s="131"/>
      <c r="B4" s="131"/>
      <c r="C4" s="131"/>
      <c r="D4" s="379" t="s">
        <v>236</v>
      </c>
      <c r="E4" s="380"/>
      <c r="F4" s="381" t="s">
        <v>211</v>
      </c>
      <c r="G4" s="382"/>
      <c r="H4" s="382"/>
      <c r="I4" s="382"/>
      <c r="J4" s="382"/>
      <c r="K4" s="382"/>
      <c r="L4" s="382"/>
      <c r="M4" s="132"/>
      <c r="N4" s="132"/>
      <c r="O4" s="128"/>
      <c r="P4" s="128"/>
      <c r="Q4" s="133"/>
      <c r="R4" s="134"/>
    </row>
    <row r="5" spans="1:18" s="57" customFormat="1" ht="21" customHeight="1">
      <c r="A5" s="135" t="s">
        <v>212</v>
      </c>
      <c r="B5" s="136" t="s">
        <v>213</v>
      </c>
      <c r="C5" s="137">
        <v>0</v>
      </c>
      <c r="D5" s="383" t="s">
        <v>214</v>
      </c>
      <c r="E5" s="383" t="s">
        <v>215</v>
      </c>
      <c r="F5" s="389" t="s">
        <v>216</v>
      </c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75"/>
    </row>
    <row r="6" spans="1:18" s="57" customFormat="1" ht="30.75" customHeight="1">
      <c r="A6" s="135" t="s">
        <v>217</v>
      </c>
      <c r="B6" s="136" t="s">
        <v>213</v>
      </c>
      <c r="C6" s="137">
        <v>0</v>
      </c>
      <c r="D6" s="384"/>
      <c r="E6" s="384"/>
      <c r="F6" s="391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76"/>
    </row>
    <row r="7" spans="1:18" s="57" customFormat="1" ht="30" customHeight="1">
      <c r="A7" s="135" t="s">
        <v>218</v>
      </c>
      <c r="B7" s="136" t="s">
        <v>213</v>
      </c>
      <c r="C7" s="137">
        <v>0</v>
      </c>
      <c r="D7" s="384"/>
      <c r="E7" s="384"/>
      <c r="F7" s="393" t="s">
        <v>219</v>
      </c>
      <c r="G7" s="393"/>
      <c r="H7" s="393"/>
      <c r="I7" s="386" t="s">
        <v>220</v>
      </c>
      <c r="J7" s="387"/>
      <c r="K7" s="387"/>
      <c r="L7" s="387"/>
      <c r="M7" s="387"/>
      <c r="N7" s="387"/>
      <c r="O7" s="387"/>
      <c r="P7" s="387"/>
      <c r="Q7" s="388"/>
      <c r="R7" s="377" t="s">
        <v>143</v>
      </c>
    </row>
    <row r="8" spans="1:18" s="57" customFormat="1" ht="12" customHeight="1" hidden="1">
      <c r="A8" s="135"/>
      <c r="B8" s="136"/>
      <c r="C8" s="137"/>
      <c r="D8" s="384"/>
      <c r="E8" s="384"/>
      <c r="F8" s="393"/>
      <c r="G8" s="393"/>
      <c r="H8" s="393"/>
      <c r="I8" s="184"/>
      <c r="J8" s="184"/>
      <c r="K8" s="139"/>
      <c r="L8" s="140"/>
      <c r="M8" s="141"/>
      <c r="N8" s="141"/>
      <c r="O8" s="141"/>
      <c r="P8" s="141"/>
      <c r="Q8" s="138"/>
      <c r="R8" s="377"/>
    </row>
    <row r="9" spans="1:18" s="57" customFormat="1" ht="16.5" customHeight="1">
      <c r="A9" s="135"/>
      <c r="B9" s="136"/>
      <c r="C9" s="137"/>
      <c r="D9" s="384"/>
      <c r="E9" s="384"/>
      <c r="F9" s="393"/>
      <c r="G9" s="393"/>
      <c r="H9" s="393"/>
      <c r="I9" s="386" t="s">
        <v>221</v>
      </c>
      <c r="J9" s="387"/>
      <c r="K9" s="387"/>
      <c r="L9" s="387"/>
      <c r="M9" s="387"/>
      <c r="N9" s="387"/>
      <c r="O9" s="387"/>
      <c r="P9" s="387"/>
      <c r="Q9" s="388"/>
      <c r="R9" s="377"/>
    </row>
    <row r="10" spans="1:18" s="57" customFormat="1" ht="16.5" customHeight="1">
      <c r="A10" s="135"/>
      <c r="B10" s="136"/>
      <c r="C10" s="137"/>
      <c r="D10" s="384"/>
      <c r="E10" s="384"/>
      <c r="F10" s="393" t="s">
        <v>222</v>
      </c>
      <c r="G10" s="393"/>
      <c r="H10" s="393"/>
      <c r="I10" s="386" t="s">
        <v>222</v>
      </c>
      <c r="J10" s="387"/>
      <c r="K10" s="387"/>
      <c r="L10" s="387"/>
      <c r="M10" s="387"/>
      <c r="N10" s="387"/>
      <c r="O10" s="387"/>
      <c r="P10" s="387"/>
      <c r="Q10" s="388"/>
      <c r="R10" s="377"/>
    </row>
    <row r="11" spans="1:18" s="57" customFormat="1" ht="280.5" customHeight="1">
      <c r="A11" s="135"/>
      <c r="B11" s="136"/>
      <c r="C11" s="137"/>
      <c r="D11" s="384"/>
      <c r="E11" s="384"/>
      <c r="F11" s="142" t="s">
        <v>223</v>
      </c>
      <c r="G11" s="143"/>
      <c r="H11" s="144" t="s">
        <v>224</v>
      </c>
      <c r="I11" s="145" t="s">
        <v>20</v>
      </c>
      <c r="J11" s="145" t="s">
        <v>225</v>
      </c>
      <c r="K11" s="79" t="s">
        <v>226</v>
      </c>
      <c r="L11" s="79" t="s">
        <v>227</v>
      </c>
      <c r="M11" s="58" t="s">
        <v>228</v>
      </c>
      <c r="N11" s="58" t="s">
        <v>229</v>
      </c>
      <c r="O11" s="58" t="s">
        <v>230</v>
      </c>
      <c r="P11" s="138" t="s">
        <v>169</v>
      </c>
      <c r="Q11" s="138" t="s">
        <v>169</v>
      </c>
      <c r="R11" s="377"/>
    </row>
    <row r="12" spans="1:18" s="57" customFormat="1" ht="48.75" customHeight="1">
      <c r="A12" s="135"/>
      <c r="B12" s="136"/>
      <c r="C12" s="137"/>
      <c r="D12" s="384"/>
      <c r="E12" s="384"/>
      <c r="F12" s="394" t="s">
        <v>231</v>
      </c>
      <c r="G12" s="394"/>
      <c r="H12" s="394"/>
      <c r="I12" s="395" t="s">
        <v>231</v>
      </c>
      <c r="J12" s="395"/>
      <c r="K12" s="395"/>
      <c r="L12" s="395"/>
      <c r="M12" s="395"/>
      <c r="N12" s="395"/>
      <c r="O12" s="396"/>
      <c r="P12" s="138"/>
      <c r="Q12" s="138"/>
      <c r="R12" s="377"/>
    </row>
    <row r="13" spans="1:18" s="57" customFormat="1" ht="29.25" customHeight="1">
      <c r="A13" s="135"/>
      <c r="B13" s="136"/>
      <c r="C13" s="137"/>
      <c r="D13" s="385"/>
      <c r="E13" s="385"/>
      <c r="F13" s="147">
        <v>41040200</v>
      </c>
      <c r="G13" s="148"/>
      <c r="H13" s="147">
        <v>41040400</v>
      </c>
      <c r="I13" s="147">
        <v>41033900</v>
      </c>
      <c r="J13" s="147">
        <v>41051000</v>
      </c>
      <c r="K13" s="149">
        <v>41051000</v>
      </c>
      <c r="L13" s="149">
        <v>41051200</v>
      </c>
      <c r="M13" s="147">
        <v>41051200</v>
      </c>
      <c r="N13" s="147">
        <v>41051200</v>
      </c>
      <c r="O13" s="147">
        <v>41051200</v>
      </c>
      <c r="P13" s="150">
        <v>41053900</v>
      </c>
      <c r="Q13" s="150">
        <v>41055000</v>
      </c>
      <c r="R13" s="377"/>
    </row>
    <row r="14" spans="1:18" s="57" customFormat="1" ht="29.25" customHeight="1">
      <c r="A14" s="135"/>
      <c r="B14" s="136"/>
      <c r="C14" s="137"/>
      <c r="D14" s="151">
        <v>99000000000</v>
      </c>
      <c r="E14" s="152" t="s">
        <v>232</v>
      </c>
      <c r="F14" s="147"/>
      <c r="G14" s="148"/>
      <c r="H14" s="147"/>
      <c r="I14" s="185">
        <v>42911.5</v>
      </c>
      <c r="J14" s="147"/>
      <c r="K14" s="149"/>
      <c r="L14" s="149"/>
      <c r="M14" s="147"/>
      <c r="N14" s="147"/>
      <c r="O14" s="147"/>
      <c r="P14" s="146"/>
      <c r="Q14" s="146"/>
      <c r="R14" s="153">
        <f>SUM(F14:O14)</f>
        <v>42911.5</v>
      </c>
    </row>
    <row r="15" spans="1:18" s="57" customFormat="1" ht="34.5" customHeight="1">
      <c r="A15" s="135"/>
      <c r="B15" s="136"/>
      <c r="C15" s="137"/>
      <c r="D15" s="151">
        <v>12100000000</v>
      </c>
      <c r="E15" s="152" t="s">
        <v>310</v>
      </c>
      <c r="F15" s="155">
        <v>1367.1</v>
      </c>
      <c r="G15" s="154"/>
      <c r="H15" s="154"/>
      <c r="I15" s="154"/>
      <c r="J15" s="154"/>
      <c r="K15" s="286">
        <v>1530.873</v>
      </c>
      <c r="L15" s="155">
        <v>257.118</v>
      </c>
      <c r="M15" s="155">
        <v>130.47</v>
      </c>
      <c r="N15" s="155">
        <v>79.113</v>
      </c>
      <c r="O15" s="155">
        <v>40.145</v>
      </c>
      <c r="P15" s="285">
        <v>11.232</v>
      </c>
      <c r="Q15" s="287">
        <v>1222.146</v>
      </c>
      <c r="R15" s="153">
        <f>SUM(F15:Q15)</f>
        <v>4638.196999999999</v>
      </c>
    </row>
    <row r="16" spans="1:18" ht="36.75" customHeight="1">
      <c r="A16" s="156" t="s">
        <v>233</v>
      </c>
      <c r="B16" s="157" t="s">
        <v>213</v>
      </c>
      <c r="C16" s="158">
        <v>0</v>
      </c>
      <c r="D16" s="159" t="s">
        <v>234</v>
      </c>
      <c r="E16" s="278" t="s">
        <v>311</v>
      </c>
      <c r="F16" s="161">
        <v>1619</v>
      </c>
      <c r="G16" s="160"/>
      <c r="H16" s="161">
        <v>48166.773</v>
      </c>
      <c r="I16" s="161"/>
      <c r="J16" s="161">
        <v>41636.4</v>
      </c>
      <c r="K16" s="162"/>
      <c r="L16" s="162">
        <v>118.67</v>
      </c>
      <c r="M16" s="163">
        <v>60.217</v>
      </c>
      <c r="N16" s="163"/>
      <c r="O16" s="163"/>
      <c r="P16" s="164"/>
      <c r="Q16" s="164"/>
      <c r="R16" s="153">
        <f>SUM(F16:Q16)</f>
        <v>91601.06000000001</v>
      </c>
    </row>
    <row r="17" spans="1:18" ht="30.75" customHeight="1">
      <c r="A17" s="156">
        <v>13</v>
      </c>
      <c r="B17" s="165" t="s">
        <v>213</v>
      </c>
      <c r="C17" s="158">
        <v>0</v>
      </c>
      <c r="D17" s="166"/>
      <c r="E17" s="166" t="s">
        <v>235</v>
      </c>
      <c r="F17" s="167">
        <f>SUM(F15:F16)</f>
        <v>2986.1</v>
      </c>
      <c r="G17" s="167"/>
      <c r="H17" s="168">
        <f aca="true" t="shared" si="0" ref="H17:Q17">SUM(H15:H16)</f>
        <v>48166.773</v>
      </c>
      <c r="I17" s="168">
        <f>SUM(I14:I16)</f>
        <v>42911.5</v>
      </c>
      <c r="J17" s="168">
        <f>SUM(J15:J16)</f>
        <v>41636.4</v>
      </c>
      <c r="K17" s="168">
        <f t="shared" si="0"/>
        <v>1530.873</v>
      </c>
      <c r="L17" s="168">
        <f t="shared" si="0"/>
        <v>375.788</v>
      </c>
      <c r="M17" s="167">
        <f t="shared" si="0"/>
        <v>190.687</v>
      </c>
      <c r="N17" s="167">
        <f t="shared" si="0"/>
        <v>79.113</v>
      </c>
      <c r="O17" s="167">
        <f t="shared" si="0"/>
        <v>40.145</v>
      </c>
      <c r="P17" s="167">
        <f>SUM(P15:P16)</f>
        <v>11.232</v>
      </c>
      <c r="Q17" s="167">
        <f t="shared" si="0"/>
        <v>1222.146</v>
      </c>
      <c r="R17" s="153">
        <f>SUM(F17:Q17)</f>
        <v>139150.75699999998</v>
      </c>
    </row>
    <row r="18" spans="1:18" ht="30.75" customHeight="1">
      <c r="A18" s="156"/>
      <c r="B18" s="165"/>
      <c r="C18" s="158"/>
      <c r="D18" s="169"/>
      <c r="E18" s="169"/>
      <c r="F18" s="374" t="s">
        <v>292</v>
      </c>
      <c r="G18" s="374"/>
      <c r="H18" s="374"/>
      <c r="I18" s="374"/>
      <c r="J18" s="170"/>
      <c r="K18" s="171"/>
      <c r="L18" s="229" t="s">
        <v>295</v>
      </c>
      <c r="M18" s="170"/>
      <c r="N18" s="170"/>
      <c r="O18" s="170"/>
      <c r="P18" s="170"/>
      <c r="Q18" s="172"/>
      <c r="R18" s="173"/>
    </row>
    <row r="19" spans="1:19" ht="30.75" customHeight="1">
      <c r="A19" s="174"/>
      <c r="B19" s="175"/>
      <c r="C19" s="175"/>
      <c r="D19" s="57"/>
      <c r="E19" s="57"/>
      <c r="F19" s="57"/>
      <c r="G19" s="57"/>
      <c r="H19" s="57"/>
      <c r="I19" s="57"/>
      <c r="J19" s="57"/>
      <c r="K19" s="176"/>
      <c r="L19" s="176"/>
      <c r="M19" s="57"/>
      <c r="N19" s="57"/>
      <c r="O19" s="57"/>
      <c r="P19" s="57"/>
      <c r="Q19" s="57"/>
      <c r="R19" s="186"/>
      <c r="S19" s="57"/>
    </row>
    <row r="20" spans="1:19" ht="20.25" customHeight="1">
      <c r="A20" s="177"/>
      <c r="B20" s="178"/>
      <c r="C20" s="178"/>
      <c r="D20" s="57"/>
      <c r="E20" s="57"/>
      <c r="F20" s="57"/>
      <c r="G20" s="57"/>
      <c r="H20" s="57"/>
      <c r="I20" s="57"/>
      <c r="J20" s="57"/>
      <c r="K20" s="176"/>
      <c r="L20" s="176"/>
      <c r="M20" s="57"/>
      <c r="N20" s="57"/>
      <c r="O20" s="57"/>
      <c r="P20" s="57"/>
      <c r="Q20" s="57"/>
      <c r="R20" s="57"/>
      <c r="S20" s="57"/>
    </row>
    <row r="21" spans="1:30" s="181" customFormat="1" ht="15.75" hidden="1">
      <c r="A21" s="179"/>
      <c r="B21" s="180"/>
      <c r="C21" s="180"/>
      <c r="D21" s="57"/>
      <c r="E21" s="57"/>
      <c r="F21" s="57"/>
      <c r="G21" s="57"/>
      <c r="H21" s="57"/>
      <c r="I21" s="57"/>
      <c r="J21" s="57"/>
      <c r="K21" s="176"/>
      <c r="L21" s="176"/>
      <c r="M21" s="57"/>
      <c r="N21" s="57"/>
      <c r="O21" s="57"/>
      <c r="P21" s="57"/>
      <c r="Q21" s="57"/>
      <c r="R21" s="57"/>
      <c r="S21" s="57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</row>
    <row r="22" spans="1:30" s="181" customFormat="1" ht="12.75" hidden="1">
      <c r="A22" s="179"/>
      <c r="B22" s="180"/>
      <c r="C22" s="180"/>
      <c r="D22" s="129"/>
      <c r="E22" s="129"/>
      <c r="F22" s="129"/>
      <c r="G22" s="129"/>
      <c r="H22" s="129"/>
      <c r="I22" s="129"/>
      <c r="J22" s="129"/>
      <c r="K22" s="182"/>
      <c r="L22" s="182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</row>
    <row r="23" spans="1:30" s="181" customFormat="1" ht="12.75">
      <c r="A23" s="179"/>
      <c r="B23" s="180"/>
      <c r="C23" s="180"/>
      <c r="D23" s="129"/>
      <c r="E23" s="129"/>
      <c r="F23" s="129"/>
      <c r="G23" s="129"/>
      <c r="H23" s="129"/>
      <c r="I23" s="129"/>
      <c r="J23" s="129"/>
      <c r="K23" s="182"/>
      <c r="L23" s="182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</row>
    <row r="24" spans="1:30" s="181" customFormat="1" ht="12.75">
      <c r="A24" s="179"/>
      <c r="B24" s="180"/>
      <c r="C24" s="180"/>
      <c r="D24" s="129"/>
      <c r="E24" s="129"/>
      <c r="F24" s="129"/>
      <c r="G24" s="129"/>
      <c r="H24" s="129"/>
      <c r="I24" s="129"/>
      <c r="J24" s="129"/>
      <c r="K24" s="182"/>
      <c r="L24" s="182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</row>
    <row r="25" spans="1:3" ht="12.75">
      <c r="A25" s="177"/>
      <c r="B25" s="178"/>
      <c r="C25" s="178"/>
    </row>
    <row r="26" spans="1:3" ht="12.75">
      <c r="A26" s="177"/>
      <c r="B26" s="178"/>
      <c r="C26" s="178"/>
    </row>
    <row r="27" spans="1:3" ht="12.75">
      <c r="A27" s="177"/>
      <c r="B27" s="178"/>
      <c r="C27" s="178"/>
    </row>
    <row r="28" spans="1:3" ht="12.75">
      <c r="A28" s="177"/>
      <c r="B28" s="178"/>
      <c r="C28" s="178"/>
    </row>
    <row r="29" spans="1:3" ht="12.75">
      <c r="A29" s="177"/>
      <c r="B29" s="178"/>
      <c r="C29" s="178"/>
    </row>
    <row r="30" spans="1:3" ht="12.75">
      <c r="A30" s="177"/>
      <c r="B30" s="178"/>
      <c r="C30" s="178"/>
    </row>
    <row r="31" spans="1:3" ht="12.75">
      <c r="A31" s="177"/>
      <c r="B31" s="178"/>
      <c r="C31" s="178"/>
    </row>
    <row r="32" spans="1:3" ht="12.75">
      <c r="A32" s="177"/>
      <c r="B32" s="178"/>
      <c r="C32" s="178"/>
    </row>
    <row r="33" spans="1:3" ht="12.75">
      <c r="A33" s="177"/>
      <c r="B33" s="178"/>
      <c r="C33" s="178"/>
    </row>
    <row r="34" spans="1:3" ht="12.75">
      <c r="A34" s="177"/>
      <c r="B34" s="178"/>
      <c r="C34" s="178"/>
    </row>
    <row r="35" spans="1:3" ht="12.75">
      <c r="A35" s="177"/>
      <c r="B35" s="178"/>
      <c r="C35" s="178"/>
    </row>
    <row r="36" spans="1:3" ht="12.75">
      <c r="A36" s="177"/>
      <c r="B36" s="178"/>
      <c r="C36" s="178"/>
    </row>
    <row r="37" spans="1:3" ht="12.75">
      <c r="A37" s="177"/>
      <c r="B37" s="178"/>
      <c r="C37" s="178"/>
    </row>
    <row r="38" spans="1:3" ht="12.75">
      <c r="A38" s="177"/>
      <c r="B38" s="178"/>
      <c r="C38" s="178"/>
    </row>
    <row r="39" spans="1:3" ht="12.75">
      <c r="A39" s="177"/>
      <c r="B39" s="178"/>
      <c r="C39" s="178"/>
    </row>
    <row r="40" spans="1:3" ht="12.75">
      <c r="A40" s="177"/>
      <c r="B40" s="178"/>
      <c r="C40" s="178"/>
    </row>
    <row r="41" spans="1:3" ht="12.75">
      <c r="A41" s="177"/>
      <c r="B41" s="178"/>
      <c r="C41" s="178"/>
    </row>
    <row r="42" spans="1:3" ht="12.75">
      <c r="A42" s="177"/>
      <c r="B42" s="178"/>
      <c r="C42" s="178"/>
    </row>
    <row r="43" spans="1:3" ht="12.75">
      <c r="A43" s="177"/>
      <c r="B43" s="178"/>
      <c r="C43" s="178"/>
    </row>
    <row r="44" spans="1:3" ht="12.75">
      <c r="A44" s="177"/>
      <c r="B44" s="178"/>
      <c r="C44" s="178"/>
    </row>
    <row r="45" spans="1:3" ht="12.75">
      <c r="A45" s="177"/>
      <c r="B45" s="178"/>
      <c r="C45" s="178"/>
    </row>
    <row r="46" spans="1:3" ht="12.75">
      <c r="A46" s="177"/>
      <c r="B46" s="178"/>
      <c r="C46" s="178"/>
    </row>
    <row r="47" spans="1:3" ht="12.75">
      <c r="A47" s="177"/>
      <c r="B47" s="178"/>
      <c r="C47" s="178"/>
    </row>
    <row r="48" ht="44.25" customHeight="1">
      <c r="A48" s="177"/>
    </row>
    <row r="49" ht="12.75">
      <c r="A49" s="177"/>
    </row>
    <row r="50" ht="12.75">
      <c r="A50" s="177"/>
    </row>
    <row r="51" ht="16.5" thickBot="1">
      <c r="C51" s="183"/>
    </row>
    <row r="61" ht="45.75" customHeight="1"/>
  </sheetData>
  <sheetProtection/>
  <mergeCells count="18">
    <mergeCell ref="F5:Q6"/>
    <mergeCell ref="N1:Q1"/>
    <mergeCell ref="F7:H9"/>
    <mergeCell ref="F10:H10"/>
    <mergeCell ref="F12:H12"/>
    <mergeCell ref="I12:O12"/>
    <mergeCell ref="I7:Q7"/>
    <mergeCell ref="I9:Q9"/>
    <mergeCell ref="F18:I18"/>
    <mergeCell ref="R5:R6"/>
    <mergeCell ref="R7:R13"/>
    <mergeCell ref="K1:L1"/>
    <mergeCell ref="K2:L2"/>
    <mergeCell ref="D4:E4"/>
    <mergeCell ref="F4:L4"/>
    <mergeCell ref="D5:D13"/>
    <mergeCell ref="E5:E13"/>
    <mergeCell ref="I10:Q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  <headerFooter differentFirst="1" alignWithMargins="0">
    <oddHeader>&amp;C&amp;P&amp;Rпродовження Додатка 4</oddHeader>
  </headerFooter>
  <rowBreaks count="1" manualBreakCount="1">
    <brk id="20" max="6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zoomScalePageLayoutView="0" workbookViewId="0" topLeftCell="A25">
      <selection activeCell="C27" sqref="C27:L27"/>
    </sheetView>
  </sheetViews>
  <sheetFormatPr defaultColWidth="10.66015625" defaultRowHeight="12.75"/>
  <cols>
    <col min="1" max="1" width="3.83203125" style="67" customWidth="1"/>
    <col min="2" max="7" width="10.66015625" style="67" customWidth="1"/>
    <col min="8" max="8" width="16.5" style="67" customWidth="1"/>
    <col min="9" max="11" width="10.66015625" style="67" customWidth="1"/>
    <col min="12" max="12" width="13.66015625" style="67" customWidth="1"/>
    <col min="13" max="16384" width="10.66015625" style="67" customWidth="1"/>
  </cols>
  <sheetData>
    <row r="1" ht="12.75">
      <c r="B1" s="66"/>
    </row>
    <row r="2" spans="9:12" ht="93.75" customHeight="1">
      <c r="I2" s="397" t="s">
        <v>342</v>
      </c>
      <c r="J2" s="397"/>
      <c r="K2" s="397"/>
      <c r="L2" s="397"/>
    </row>
    <row r="3" spans="2:12" ht="24.75" customHeight="1">
      <c r="B3" s="68"/>
      <c r="I3" s="411"/>
      <c r="J3" s="412"/>
      <c r="K3" s="412"/>
      <c r="L3" s="412"/>
    </row>
    <row r="4" ht="12.75">
      <c r="B4" s="68"/>
    </row>
    <row r="5" spans="2:12" ht="15.75">
      <c r="B5" s="398" t="s">
        <v>309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</row>
    <row r="6" spans="2:12" ht="15.75">
      <c r="B6" s="410">
        <v>12523000000</v>
      </c>
      <c r="C6" s="410"/>
      <c r="D6" s="89"/>
      <c r="E6" s="89"/>
      <c r="F6" s="89"/>
      <c r="G6" s="89"/>
      <c r="H6" s="89"/>
      <c r="I6" s="89"/>
      <c r="J6" s="89"/>
      <c r="K6" s="89"/>
      <c r="L6" s="89"/>
    </row>
    <row r="7" spans="2:12" ht="15.75">
      <c r="B7" s="410" t="s">
        <v>160</v>
      </c>
      <c r="C7" s="410"/>
      <c r="D7" s="93"/>
      <c r="E7" s="93"/>
      <c r="F7" s="93"/>
      <c r="G7" s="93"/>
      <c r="H7" s="93"/>
      <c r="I7" s="93"/>
      <c r="J7" s="93"/>
      <c r="K7" s="93"/>
      <c r="L7" s="93"/>
    </row>
    <row r="8" spans="2:12" ht="15.75">
      <c r="B8" s="69" t="s">
        <v>109</v>
      </c>
      <c r="C8" s="407" t="s">
        <v>110</v>
      </c>
      <c r="D8" s="408"/>
      <c r="E8" s="408"/>
      <c r="F8" s="408"/>
      <c r="G8" s="408"/>
      <c r="H8" s="408"/>
      <c r="I8" s="408"/>
      <c r="J8" s="408"/>
      <c r="K8" s="408"/>
      <c r="L8" s="409"/>
    </row>
    <row r="9" spans="2:12" ht="21.75" customHeight="1">
      <c r="B9" s="70" t="s">
        <v>111</v>
      </c>
      <c r="C9" s="399" t="s">
        <v>129</v>
      </c>
      <c r="D9" s="399"/>
      <c r="E9" s="399"/>
      <c r="F9" s="399"/>
      <c r="G9" s="399"/>
      <c r="H9" s="399"/>
      <c r="I9" s="399"/>
      <c r="J9" s="399"/>
      <c r="K9" s="399"/>
      <c r="L9" s="399"/>
    </row>
    <row r="10" spans="2:12" ht="21.75" customHeight="1">
      <c r="B10" s="70" t="s">
        <v>112</v>
      </c>
      <c r="C10" s="399" t="s">
        <v>130</v>
      </c>
      <c r="D10" s="399"/>
      <c r="E10" s="399"/>
      <c r="F10" s="399"/>
      <c r="G10" s="399"/>
      <c r="H10" s="399"/>
      <c r="I10" s="399"/>
      <c r="J10" s="399"/>
      <c r="K10" s="399"/>
      <c r="L10" s="399"/>
    </row>
    <row r="11" spans="2:12" ht="21.75" customHeight="1">
      <c r="B11" s="70" t="s">
        <v>113</v>
      </c>
      <c r="C11" s="403" t="s">
        <v>131</v>
      </c>
      <c r="D11" s="404"/>
      <c r="E11" s="404"/>
      <c r="F11" s="404"/>
      <c r="G11" s="404"/>
      <c r="H11" s="404"/>
      <c r="I11" s="404"/>
      <c r="J11" s="404"/>
      <c r="K11" s="404"/>
      <c r="L11" s="405"/>
    </row>
    <row r="12" spans="2:12" ht="21.75" customHeight="1">
      <c r="B12" s="70" t="s">
        <v>114</v>
      </c>
      <c r="C12" s="399" t="s">
        <v>132</v>
      </c>
      <c r="D12" s="399"/>
      <c r="E12" s="399"/>
      <c r="F12" s="399"/>
      <c r="G12" s="399"/>
      <c r="H12" s="399"/>
      <c r="I12" s="399"/>
      <c r="J12" s="399"/>
      <c r="K12" s="399"/>
      <c r="L12" s="399"/>
    </row>
    <row r="13" spans="2:12" ht="31.5" customHeight="1">
      <c r="B13" s="70" t="s">
        <v>115</v>
      </c>
      <c r="C13" s="400" t="s">
        <v>237</v>
      </c>
      <c r="D13" s="401"/>
      <c r="E13" s="401"/>
      <c r="F13" s="401"/>
      <c r="G13" s="401"/>
      <c r="H13" s="401"/>
      <c r="I13" s="401"/>
      <c r="J13" s="401"/>
      <c r="K13" s="401"/>
      <c r="L13" s="402"/>
    </row>
    <row r="14" spans="2:12" ht="31.5" customHeight="1">
      <c r="B14" s="70" t="s">
        <v>116</v>
      </c>
      <c r="C14" s="400" t="s">
        <v>133</v>
      </c>
      <c r="D14" s="401"/>
      <c r="E14" s="401"/>
      <c r="F14" s="401"/>
      <c r="G14" s="401"/>
      <c r="H14" s="401"/>
      <c r="I14" s="401"/>
      <c r="J14" s="401"/>
      <c r="K14" s="401"/>
      <c r="L14" s="402"/>
    </row>
    <row r="15" spans="2:12" ht="21.75" customHeight="1">
      <c r="B15" s="70" t="s">
        <v>117</v>
      </c>
      <c r="C15" s="399" t="s">
        <v>134</v>
      </c>
      <c r="D15" s="399"/>
      <c r="E15" s="399"/>
      <c r="F15" s="399"/>
      <c r="G15" s="399"/>
      <c r="H15" s="399"/>
      <c r="I15" s="399"/>
      <c r="J15" s="399"/>
      <c r="K15" s="399"/>
      <c r="L15" s="399"/>
    </row>
    <row r="16" spans="2:12" ht="21.75" customHeight="1">
      <c r="B16" s="70" t="s">
        <v>118</v>
      </c>
      <c r="C16" s="399" t="s">
        <v>135</v>
      </c>
      <c r="D16" s="399"/>
      <c r="E16" s="399"/>
      <c r="F16" s="399"/>
      <c r="G16" s="399"/>
      <c r="H16" s="399"/>
      <c r="I16" s="399"/>
      <c r="J16" s="399"/>
      <c r="K16" s="399"/>
      <c r="L16" s="399"/>
    </row>
    <row r="17" spans="2:12" ht="21.75" customHeight="1">
      <c r="B17" s="70" t="s">
        <v>119</v>
      </c>
      <c r="C17" s="399" t="s">
        <v>162</v>
      </c>
      <c r="D17" s="399"/>
      <c r="E17" s="399"/>
      <c r="F17" s="399"/>
      <c r="G17" s="399"/>
      <c r="H17" s="399"/>
      <c r="I17" s="399"/>
      <c r="J17" s="399"/>
      <c r="K17" s="399"/>
      <c r="L17" s="399"/>
    </row>
    <row r="18" spans="2:12" ht="35.25" customHeight="1">
      <c r="B18" s="70" t="s">
        <v>120</v>
      </c>
      <c r="C18" s="400" t="s">
        <v>163</v>
      </c>
      <c r="D18" s="401"/>
      <c r="E18" s="401"/>
      <c r="F18" s="401"/>
      <c r="G18" s="401"/>
      <c r="H18" s="401"/>
      <c r="I18" s="401"/>
      <c r="J18" s="401"/>
      <c r="K18" s="401"/>
      <c r="L18" s="402"/>
    </row>
    <row r="19" spans="2:12" ht="21.75" customHeight="1">
      <c r="B19" s="70" t="s">
        <v>121</v>
      </c>
      <c r="C19" s="399" t="s">
        <v>289</v>
      </c>
      <c r="D19" s="399"/>
      <c r="E19" s="399"/>
      <c r="F19" s="399"/>
      <c r="G19" s="399"/>
      <c r="H19" s="399"/>
      <c r="I19" s="399"/>
      <c r="J19" s="399"/>
      <c r="K19" s="399"/>
      <c r="L19" s="399"/>
    </row>
    <row r="20" spans="2:12" ht="21.75" customHeight="1">
      <c r="B20" s="70" t="s">
        <v>122</v>
      </c>
      <c r="C20" s="399" t="s">
        <v>136</v>
      </c>
      <c r="D20" s="399"/>
      <c r="E20" s="399"/>
      <c r="F20" s="399"/>
      <c r="G20" s="399"/>
      <c r="H20" s="399"/>
      <c r="I20" s="399"/>
      <c r="J20" s="399"/>
      <c r="K20" s="399"/>
      <c r="L20" s="399"/>
    </row>
    <row r="21" spans="2:12" ht="21.75" customHeight="1">
      <c r="B21" s="70" t="s">
        <v>123</v>
      </c>
      <c r="C21" s="403" t="s">
        <v>137</v>
      </c>
      <c r="D21" s="404"/>
      <c r="E21" s="404"/>
      <c r="F21" s="404"/>
      <c r="G21" s="404"/>
      <c r="H21" s="404"/>
      <c r="I21" s="404"/>
      <c r="J21" s="404"/>
      <c r="K21" s="404"/>
      <c r="L21" s="405"/>
    </row>
    <row r="22" spans="2:12" ht="21.75" customHeight="1">
      <c r="B22" s="70" t="s">
        <v>124</v>
      </c>
      <c r="C22" s="399" t="s">
        <v>138</v>
      </c>
      <c r="D22" s="399"/>
      <c r="E22" s="399"/>
      <c r="F22" s="399"/>
      <c r="G22" s="399"/>
      <c r="H22" s="399"/>
      <c r="I22" s="399"/>
      <c r="J22" s="399"/>
      <c r="K22" s="399"/>
      <c r="L22" s="399"/>
    </row>
    <row r="23" spans="2:12" ht="21.75" customHeight="1">
      <c r="B23" s="70" t="s">
        <v>125</v>
      </c>
      <c r="C23" s="399" t="s">
        <v>164</v>
      </c>
      <c r="D23" s="399"/>
      <c r="E23" s="399"/>
      <c r="F23" s="399"/>
      <c r="G23" s="399"/>
      <c r="H23" s="399"/>
      <c r="I23" s="399"/>
      <c r="J23" s="399"/>
      <c r="K23" s="399"/>
      <c r="L23" s="399"/>
    </row>
    <row r="24" spans="2:12" ht="21.75" customHeight="1">
      <c r="B24" s="70" t="s">
        <v>126</v>
      </c>
      <c r="C24" s="399" t="s">
        <v>139</v>
      </c>
      <c r="D24" s="399"/>
      <c r="E24" s="399"/>
      <c r="F24" s="399"/>
      <c r="G24" s="399"/>
      <c r="H24" s="399"/>
      <c r="I24" s="399"/>
      <c r="J24" s="399"/>
      <c r="K24" s="399"/>
      <c r="L24" s="399"/>
    </row>
    <row r="25" spans="2:12" ht="21.75" customHeight="1">
      <c r="B25" s="70" t="s">
        <v>127</v>
      </c>
      <c r="C25" s="399" t="s">
        <v>165</v>
      </c>
      <c r="D25" s="399"/>
      <c r="E25" s="399"/>
      <c r="F25" s="399"/>
      <c r="G25" s="399"/>
      <c r="H25" s="399"/>
      <c r="I25" s="399"/>
      <c r="J25" s="399"/>
      <c r="K25" s="399"/>
      <c r="L25" s="399"/>
    </row>
    <row r="26" spans="2:12" ht="21.75" customHeight="1">
      <c r="B26" s="70" t="s">
        <v>128</v>
      </c>
      <c r="C26" s="399" t="s">
        <v>140</v>
      </c>
      <c r="D26" s="399"/>
      <c r="E26" s="399"/>
      <c r="F26" s="399"/>
      <c r="G26" s="399"/>
      <c r="H26" s="399"/>
      <c r="I26" s="399"/>
      <c r="J26" s="399"/>
      <c r="K26" s="399"/>
      <c r="L26" s="399"/>
    </row>
    <row r="27" spans="2:12" ht="21.75" customHeight="1">
      <c r="B27" s="70" t="s">
        <v>141</v>
      </c>
      <c r="C27" s="399"/>
      <c r="D27" s="399"/>
      <c r="E27" s="399"/>
      <c r="F27" s="399"/>
      <c r="G27" s="399"/>
      <c r="H27" s="399"/>
      <c r="I27" s="399"/>
      <c r="J27" s="399"/>
      <c r="K27" s="399"/>
      <c r="L27" s="399"/>
    </row>
    <row r="29" spans="2:12" ht="15.75"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</row>
    <row r="30" spans="2:11" ht="18.75">
      <c r="B30" s="227" t="s">
        <v>292</v>
      </c>
      <c r="K30" s="227" t="s">
        <v>295</v>
      </c>
    </row>
  </sheetData>
  <sheetProtection/>
  <mergeCells count="26">
    <mergeCell ref="B6:C6"/>
    <mergeCell ref="B7:C7"/>
    <mergeCell ref="I3:L3"/>
    <mergeCell ref="C19:L19"/>
    <mergeCell ref="C20:L20"/>
    <mergeCell ref="C18:L18"/>
    <mergeCell ref="B29:L29"/>
    <mergeCell ref="C26:L26"/>
    <mergeCell ref="C27:L27"/>
    <mergeCell ref="C8:L8"/>
    <mergeCell ref="C21:L21"/>
    <mergeCell ref="C23:L23"/>
    <mergeCell ref="C24:L24"/>
    <mergeCell ref="C25:L25"/>
    <mergeCell ref="C16:L16"/>
    <mergeCell ref="C17:L17"/>
    <mergeCell ref="I2:L2"/>
    <mergeCell ref="B5:L5"/>
    <mergeCell ref="C22:L22"/>
    <mergeCell ref="C9:L9"/>
    <mergeCell ref="C10:L10"/>
    <mergeCell ref="C12:L12"/>
    <mergeCell ref="C13:L13"/>
    <mergeCell ref="C11:L11"/>
    <mergeCell ref="C14:L14"/>
    <mergeCell ref="C15:L15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A1">
      <selection activeCell="C12" sqref="C12"/>
    </sheetView>
  </sheetViews>
  <sheetFormatPr defaultColWidth="9.33203125" defaultRowHeight="12.75"/>
  <cols>
    <col min="1" max="1" width="37.5" style="0" customWidth="1"/>
    <col min="3" max="3" width="34" style="0" customWidth="1"/>
    <col min="4" max="4" width="23.16015625" style="0" customWidth="1"/>
    <col min="5" max="5" width="11.66015625" style="0" customWidth="1"/>
    <col min="6" max="6" width="11.5" style="0" customWidth="1"/>
    <col min="7" max="7" width="12.33203125" style="0" customWidth="1"/>
    <col min="8" max="9" width="13" style="0" customWidth="1"/>
  </cols>
  <sheetData>
    <row r="1" spans="1:16" ht="18.75">
      <c r="A1" s="417" t="s">
        <v>374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t="s">
        <v>351</v>
      </c>
    </row>
    <row r="2" spans="1:16" ht="18.75">
      <c r="A2" s="421" t="s">
        <v>352</v>
      </c>
      <c r="B2" s="421" t="s">
        <v>353</v>
      </c>
      <c r="C2" s="423" t="s">
        <v>354</v>
      </c>
      <c r="D2" s="295"/>
      <c r="E2" s="425" t="s">
        <v>355</v>
      </c>
      <c r="F2" s="426"/>
      <c r="G2" s="426"/>
      <c r="H2" s="426"/>
      <c r="I2" s="426"/>
      <c r="J2" s="426"/>
      <c r="K2" s="417"/>
      <c r="L2" s="417"/>
      <c r="M2" s="426"/>
      <c r="N2" s="426"/>
      <c r="O2" s="426"/>
      <c r="P2" s="427"/>
    </row>
    <row r="3" spans="1:16" ht="20.25">
      <c r="A3" s="422"/>
      <c r="B3" s="422"/>
      <c r="C3" s="424"/>
      <c r="D3" s="296" t="s">
        <v>356</v>
      </c>
      <c r="E3" s="297" t="s">
        <v>357</v>
      </c>
      <c r="F3" s="298" t="s">
        <v>358</v>
      </c>
      <c r="G3" s="298" t="s">
        <v>359</v>
      </c>
      <c r="H3" s="299" t="s">
        <v>360</v>
      </c>
      <c r="I3" s="299" t="s">
        <v>361</v>
      </c>
      <c r="J3" s="299" t="s">
        <v>362</v>
      </c>
      <c r="K3" s="299" t="s">
        <v>363</v>
      </c>
      <c r="L3" s="299" t="s">
        <v>364</v>
      </c>
      <c r="M3" s="299" t="s">
        <v>365</v>
      </c>
      <c r="N3" s="299" t="s">
        <v>366</v>
      </c>
      <c r="O3" s="299" t="s">
        <v>367</v>
      </c>
      <c r="P3" s="299" t="s">
        <v>368</v>
      </c>
    </row>
    <row r="4" spans="1:16" ht="18.75">
      <c r="A4" s="418" t="s">
        <v>371</v>
      </c>
      <c r="B4" s="419"/>
      <c r="C4" s="419"/>
      <c r="D4" s="300">
        <f>O4+P4</f>
        <v>0</v>
      </c>
      <c r="E4" s="301"/>
      <c r="F4" s="301"/>
      <c r="G4" s="301"/>
      <c r="H4" s="302"/>
      <c r="I4" s="302"/>
      <c r="J4" s="302"/>
      <c r="K4" s="302"/>
      <c r="L4" s="303"/>
      <c r="M4" s="302"/>
      <c r="N4" s="302"/>
      <c r="O4" s="302"/>
      <c r="P4" s="302"/>
    </row>
    <row r="5" spans="1:16" ht="82.5" customHeight="1">
      <c r="A5" s="311">
        <v>41051000</v>
      </c>
      <c r="B5" s="413" t="s">
        <v>372</v>
      </c>
      <c r="C5" s="414"/>
      <c r="D5" s="305">
        <f>F5</f>
        <v>8041</v>
      </c>
      <c r="E5" s="301"/>
      <c r="F5" s="301">
        <v>8041</v>
      </c>
      <c r="G5" s="301"/>
      <c r="H5" s="302"/>
      <c r="I5" s="302"/>
      <c r="J5" s="302"/>
      <c r="K5" s="302"/>
      <c r="L5" s="303"/>
      <c r="M5" s="302"/>
      <c r="N5" s="302"/>
      <c r="O5" s="302"/>
      <c r="P5" s="302"/>
    </row>
    <row r="6" spans="1:16" ht="87.75" customHeight="1">
      <c r="A6" s="304">
        <v>41055000</v>
      </c>
      <c r="B6" s="428" t="s">
        <v>345</v>
      </c>
      <c r="C6" s="428"/>
      <c r="D6" s="305">
        <f>E6+F6+G6+H6+I6</f>
        <v>1222146</v>
      </c>
      <c r="E6" s="301">
        <v>421881</v>
      </c>
      <c r="F6" s="301">
        <v>200066</v>
      </c>
      <c r="G6" s="301">
        <v>200066</v>
      </c>
      <c r="H6" s="302">
        <v>200066</v>
      </c>
      <c r="I6" s="302">
        <v>200067</v>
      </c>
      <c r="J6" s="302"/>
      <c r="K6" s="302"/>
      <c r="L6" s="303"/>
      <c r="M6" s="302"/>
      <c r="N6" s="302"/>
      <c r="O6" s="302"/>
      <c r="P6" s="302"/>
    </row>
    <row r="7" spans="1:16" ht="18.75">
      <c r="A7" s="418" t="s">
        <v>370</v>
      </c>
      <c r="B7" s="419"/>
      <c r="C7" s="42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</row>
    <row r="8" spans="1:16" ht="38.25">
      <c r="A8" s="415">
        <v>211152</v>
      </c>
      <c r="B8" s="416"/>
      <c r="C8" s="306" t="s">
        <v>171</v>
      </c>
      <c r="D8" s="300">
        <f>F8</f>
        <v>8041</v>
      </c>
      <c r="E8" s="301"/>
      <c r="F8" s="313">
        <f>F9+F10</f>
        <v>8041</v>
      </c>
      <c r="G8" s="301"/>
      <c r="H8" s="302"/>
      <c r="I8" s="302"/>
      <c r="J8" s="302"/>
      <c r="K8" s="302"/>
      <c r="L8" s="303"/>
      <c r="M8" s="302"/>
      <c r="N8" s="302"/>
      <c r="O8" s="302"/>
      <c r="P8" s="302"/>
    </row>
    <row r="9" spans="1:16" ht="20.25">
      <c r="A9" s="307"/>
      <c r="B9" s="308">
        <v>2110</v>
      </c>
      <c r="C9" s="309" t="s">
        <v>369</v>
      </c>
      <c r="D9" s="305">
        <f>F9</f>
        <v>6590</v>
      </c>
      <c r="E9" s="301"/>
      <c r="F9" s="301">
        <v>6590</v>
      </c>
      <c r="G9" s="301"/>
      <c r="H9" s="302"/>
      <c r="I9" s="302"/>
      <c r="J9" s="302"/>
      <c r="K9" s="302"/>
      <c r="L9" s="303"/>
      <c r="M9" s="302"/>
      <c r="N9" s="302"/>
      <c r="O9" s="302"/>
      <c r="P9" s="302"/>
    </row>
    <row r="10" spans="1:16" ht="20.25">
      <c r="A10" s="307"/>
      <c r="B10" s="308">
        <v>2120</v>
      </c>
      <c r="C10" s="309" t="s">
        <v>369</v>
      </c>
      <c r="D10" s="305">
        <f>F10</f>
        <v>1451</v>
      </c>
      <c r="E10" s="301"/>
      <c r="F10" s="301">
        <v>1451</v>
      </c>
      <c r="G10" s="301"/>
      <c r="H10" s="302"/>
      <c r="I10" s="302"/>
      <c r="J10" s="302"/>
      <c r="K10" s="302"/>
      <c r="L10" s="303"/>
      <c r="M10" s="302"/>
      <c r="N10" s="302"/>
      <c r="O10" s="302"/>
      <c r="P10" s="302"/>
    </row>
    <row r="11" spans="1:16" ht="63">
      <c r="A11" s="415">
        <v>212144</v>
      </c>
      <c r="B11" s="416"/>
      <c r="C11" s="312" t="s">
        <v>347</v>
      </c>
      <c r="D11" s="300">
        <f aca="true" t="shared" si="0" ref="D11:I11">D12</f>
        <v>1222146</v>
      </c>
      <c r="E11" s="300">
        <f t="shared" si="0"/>
        <v>421881</v>
      </c>
      <c r="F11" s="300">
        <f t="shared" si="0"/>
        <v>200066</v>
      </c>
      <c r="G11" s="300">
        <f t="shared" si="0"/>
        <v>200066</v>
      </c>
      <c r="H11" s="300">
        <f t="shared" si="0"/>
        <v>200066</v>
      </c>
      <c r="I11" s="300">
        <f t="shared" si="0"/>
        <v>200067</v>
      </c>
      <c r="J11" s="302"/>
      <c r="K11" s="302"/>
      <c r="L11" s="303"/>
      <c r="M11" s="302"/>
      <c r="N11" s="302"/>
      <c r="O11" s="302"/>
      <c r="P11" s="302"/>
    </row>
    <row r="12" spans="1:16" ht="32.25">
      <c r="A12" s="307"/>
      <c r="B12" s="308">
        <v>2220</v>
      </c>
      <c r="C12" s="316" t="s">
        <v>375</v>
      </c>
      <c r="D12" s="305">
        <f>E12+F12+G12+H12+I12</f>
        <v>1222146</v>
      </c>
      <c r="E12" s="301">
        <v>421881</v>
      </c>
      <c r="F12" s="301">
        <v>200066</v>
      </c>
      <c r="G12" s="301">
        <v>200066</v>
      </c>
      <c r="H12" s="302">
        <v>200066</v>
      </c>
      <c r="I12" s="302">
        <v>200067</v>
      </c>
      <c r="J12" s="302"/>
      <c r="K12" s="302"/>
      <c r="L12" s="303"/>
      <c r="M12" s="302"/>
      <c r="N12" s="302"/>
      <c r="O12" s="302"/>
      <c r="P12" s="302"/>
    </row>
    <row r="13" spans="1:16" s="315" customFormat="1" ht="38.25" customHeight="1">
      <c r="A13" s="294"/>
      <c r="B13" s="294"/>
      <c r="C13" s="294" t="s">
        <v>373</v>
      </c>
      <c r="D13" s="314"/>
      <c r="E13" s="314"/>
      <c r="F13" s="314"/>
      <c r="G13" s="314"/>
      <c r="H13" s="314"/>
      <c r="I13" s="314"/>
      <c r="J13" s="314" t="s">
        <v>295</v>
      </c>
      <c r="K13" s="314"/>
      <c r="L13" s="314"/>
      <c r="M13" s="314"/>
      <c r="N13" s="314"/>
      <c r="O13" s="314"/>
      <c r="P13" s="314"/>
    </row>
  </sheetData>
  <sheetProtection/>
  <mergeCells count="11">
    <mergeCell ref="B6:C6"/>
    <mergeCell ref="B5:C5"/>
    <mergeCell ref="A11:B11"/>
    <mergeCell ref="A1:O1"/>
    <mergeCell ref="A7:C7"/>
    <mergeCell ref="A8:B8"/>
    <mergeCell ref="A2:A3"/>
    <mergeCell ref="B2:B3"/>
    <mergeCell ref="C2:C3"/>
    <mergeCell ref="E2:P2"/>
    <mergeCell ref="A4:C4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2021-02-12T07:01:56Z</cp:lastPrinted>
  <dcterms:created xsi:type="dcterms:W3CDTF">2014-01-17T10:52:16Z</dcterms:created>
  <dcterms:modified xsi:type="dcterms:W3CDTF">2021-02-12T07:02:42Z</dcterms:modified>
  <cp:category/>
  <cp:version/>
  <cp:contentType/>
  <cp:contentStatus/>
</cp:coreProperties>
</file>